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Z:\Software\Control emisiones\Informes control documental 2022 - desembre (pendents entregar administració)\"/>
    </mc:Choice>
  </mc:AlternateContent>
  <xr:revisionPtr revIDLastSave="0" documentId="13_ncr:1_{5F0C25B7-080F-44AE-9BE3-1A85477A935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iviss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88" i="1" l="1"/>
  <c r="S88" i="1"/>
  <c r="R88" i="1"/>
  <c r="Q88" i="1"/>
  <c r="P88" i="1"/>
  <c r="O88" i="1"/>
  <c r="N88" i="1"/>
  <c r="M88" i="1"/>
  <c r="L88" i="1"/>
  <c r="K88" i="1"/>
  <c r="J88" i="1"/>
  <c r="I88" i="1"/>
  <c r="T87" i="1"/>
  <c r="S87" i="1"/>
  <c r="R87" i="1"/>
  <c r="Q87" i="1"/>
  <c r="P87" i="1"/>
  <c r="O87" i="1"/>
  <c r="N87" i="1"/>
  <c r="M87" i="1"/>
  <c r="L87" i="1"/>
  <c r="K87" i="1"/>
  <c r="J87" i="1"/>
  <c r="I87" i="1"/>
  <c r="T80" i="1"/>
  <c r="S80" i="1"/>
  <c r="R80" i="1"/>
  <c r="Q80" i="1"/>
  <c r="P80" i="1"/>
  <c r="O80" i="1"/>
  <c r="N80" i="1"/>
  <c r="M80" i="1"/>
  <c r="L80" i="1"/>
  <c r="K80" i="1"/>
  <c r="J80" i="1"/>
  <c r="I80" i="1"/>
  <c r="T79" i="1"/>
  <c r="S79" i="1"/>
  <c r="R79" i="1"/>
  <c r="Q79" i="1"/>
  <c r="P79" i="1"/>
  <c r="O79" i="1"/>
  <c r="N79" i="1"/>
  <c r="M79" i="1"/>
  <c r="L79" i="1"/>
  <c r="K79" i="1"/>
  <c r="J79" i="1"/>
  <c r="I79" i="1"/>
  <c r="T78" i="1"/>
  <c r="S78" i="1"/>
  <c r="R78" i="1"/>
  <c r="Q78" i="1"/>
  <c r="P78" i="1"/>
  <c r="O78" i="1"/>
  <c r="N78" i="1"/>
  <c r="M78" i="1"/>
  <c r="L78" i="1"/>
  <c r="K78" i="1"/>
  <c r="J78" i="1"/>
  <c r="I78" i="1"/>
  <c r="T77" i="1"/>
  <c r="S77" i="1"/>
  <c r="R77" i="1"/>
  <c r="Q77" i="1"/>
  <c r="P77" i="1"/>
  <c r="O77" i="1"/>
  <c r="N77" i="1"/>
  <c r="M77" i="1"/>
  <c r="L77" i="1"/>
  <c r="K77" i="1"/>
  <c r="J77" i="1"/>
  <c r="I77" i="1"/>
  <c r="T76" i="1"/>
  <c r="S76" i="1"/>
  <c r="R76" i="1"/>
  <c r="Q76" i="1"/>
  <c r="P76" i="1"/>
  <c r="O76" i="1"/>
  <c r="N76" i="1"/>
  <c r="M76" i="1"/>
  <c r="L76" i="1"/>
  <c r="K76" i="1"/>
  <c r="J76" i="1"/>
  <c r="I76" i="1"/>
  <c r="T75" i="1"/>
  <c r="S75" i="1"/>
  <c r="R75" i="1"/>
  <c r="Q75" i="1"/>
  <c r="P75" i="1"/>
  <c r="O75" i="1"/>
  <c r="N75" i="1"/>
  <c r="M75" i="1"/>
  <c r="L75" i="1"/>
  <c r="K75" i="1"/>
  <c r="J75" i="1"/>
  <c r="I75" i="1"/>
  <c r="T74" i="1"/>
  <c r="S74" i="1"/>
  <c r="R74" i="1"/>
  <c r="Q74" i="1"/>
  <c r="P74" i="1"/>
  <c r="O74" i="1"/>
  <c r="N74" i="1"/>
  <c r="M74" i="1"/>
  <c r="L74" i="1"/>
  <c r="K74" i="1"/>
  <c r="J74" i="1"/>
  <c r="I74" i="1"/>
  <c r="T73" i="1"/>
  <c r="S73" i="1"/>
  <c r="R73" i="1"/>
  <c r="Q73" i="1"/>
  <c r="P73" i="1"/>
  <c r="O73" i="1"/>
  <c r="N73" i="1"/>
  <c r="M73" i="1"/>
  <c r="L73" i="1"/>
  <c r="K73" i="1"/>
  <c r="J73" i="1"/>
  <c r="I73" i="1"/>
  <c r="T72" i="1"/>
  <c r="S72" i="1"/>
  <c r="R72" i="1"/>
  <c r="Q72" i="1"/>
  <c r="P72" i="1"/>
  <c r="O72" i="1"/>
  <c r="N72" i="1"/>
  <c r="M72" i="1"/>
  <c r="L72" i="1"/>
  <c r="K72" i="1"/>
  <c r="J72" i="1"/>
  <c r="I72" i="1"/>
  <c r="T71" i="1"/>
  <c r="S71" i="1"/>
  <c r="R71" i="1"/>
  <c r="Q71" i="1"/>
  <c r="P71" i="1"/>
  <c r="O71" i="1"/>
  <c r="N71" i="1"/>
  <c r="M71" i="1"/>
  <c r="L71" i="1"/>
  <c r="K71" i="1"/>
  <c r="J71" i="1"/>
  <c r="I71" i="1"/>
  <c r="T70" i="1"/>
  <c r="S70" i="1"/>
  <c r="R70" i="1"/>
  <c r="Q70" i="1"/>
  <c r="P70" i="1"/>
  <c r="O70" i="1"/>
  <c r="N70" i="1"/>
  <c r="M70" i="1"/>
  <c r="L70" i="1"/>
  <c r="K70" i="1"/>
  <c r="J70" i="1"/>
  <c r="I70" i="1"/>
  <c r="T69" i="1"/>
  <c r="S69" i="1"/>
  <c r="R69" i="1"/>
  <c r="Q69" i="1"/>
  <c r="P69" i="1"/>
  <c r="O69" i="1"/>
  <c r="N69" i="1"/>
  <c r="M69" i="1"/>
  <c r="L69" i="1"/>
  <c r="K69" i="1"/>
  <c r="J69" i="1"/>
  <c r="I69" i="1"/>
  <c r="T68" i="1"/>
  <c r="S68" i="1"/>
  <c r="R68" i="1"/>
  <c r="Q68" i="1"/>
  <c r="P68" i="1"/>
  <c r="O68" i="1"/>
  <c r="N68" i="1"/>
  <c r="M68" i="1"/>
  <c r="L68" i="1"/>
  <c r="K68" i="1"/>
  <c r="J68" i="1"/>
  <c r="I68" i="1"/>
  <c r="U68" i="1" l="1"/>
  <c r="U72" i="1"/>
  <c r="U73" i="1"/>
  <c r="U74" i="1"/>
  <c r="U75" i="1"/>
  <c r="U87" i="1"/>
  <c r="U80" i="1"/>
  <c r="U88" i="1"/>
  <c r="U70" i="1"/>
  <c r="U71" i="1"/>
  <c r="U76" i="1"/>
  <c r="U77" i="1"/>
  <c r="U78" i="1"/>
  <c r="U79" i="1"/>
  <c r="U6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Clara OLIVER</author>
    <author>Oliver Duran, Clara (EXTERNO ECA)</author>
  </authors>
  <commentList>
    <comment ref="L2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Clara OLIVER:</t>
        </r>
        <r>
          <rPr>
            <sz val="9"/>
            <color indexed="81"/>
            <rFont val="Tahoma"/>
            <family val="2"/>
          </rPr>
          <t xml:space="preserve">
Se aplica recta y=x según acordado por tratarse de un nuevo analizador, hasta NGC2</t>
        </r>
      </text>
    </comment>
    <comment ref="L5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Oliver Duran, Clara (EXTERNO ECA):</t>
        </r>
        <r>
          <rPr>
            <sz val="9"/>
            <color indexed="81"/>
            <rFont val="Tahoma"/>
            <family val="2"/>
          </rPr>
          <t xml:space="preserve">
Se realiza unicamente ensayo funcional por problemas con la diluidora de la OCA. Se acuerda con SCCA no arrancar el grupo para nuevas pruebas. Se mantiene y=x desde el cambio de analizador para el desdoblamiento BW8/BW9</t>
        </r>
      </text>
    </comment>
  </commentList>
</comments>
</file>

<file path=xl/sharedStrings.xml><?xml version="1.0" encoding="utf-8"?>
<sst xmlns="http://schemas.openxmlformats.org/spreadsheetml/2006/main" count="202" uniqueCount="53">
  <si>
    <t xml:space="preserve">horàries &gt;  200% VLE </t>
  </si>
  <si>
    <t>diàries  &gt; 110% VLE</t>
  </si>
  <si>
    <t>mensuals  &gt;   VLE</t>
  </si>
  <si>
    <t>Funcions de calibració</t>
  </si>
  <si>
    <t>SO2</t>
  </si>
  <si>
    <t>NOx</t>
  </si>
  <si>
    <t>Grup</t>
  </si>
  <si>
    <t>Pendent</t>
  </si>
  <si>
    <t>Offset</t>
  </si>
  <si>
    <t>Informe</t>
  </si>
  <si>
    <t>Aplicació</t>
  </si>
  <si>
    <t>CO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</si>
  <si>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</si>
  <si>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</si>
  <si>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</si>
  <si>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</si>
  <si>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</si>
  <si>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</si>
  <si>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</si>
  <si>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</si>
  <si>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</si>
  <si>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</si>
  <si>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</si>
  <si>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</si>
  <si>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TG5</t>
  </si>
  <si>
    <t>Contaminant</t>
  </si>
  <si>
    <t>Comentaris</t>
  </si>
  <si>
    <t>TG6A</t>
  </si>
  <si>
    <t>TG6B</t>
  </si>
  <si>
    <t>TG7A</t>
  </si>
  <si>
    <t>TG7B</t>
  </si>
  <si>
    <t>BW8</t>
  </si>
  <si>
    <t>BW9</t>
  </si>
  <si>
    <t>PST</t>
  </si>
  <si>
    <t>TG6</t>
  </si>
  <si>
    <t>TG7</t>
  </si>
  <si>
    <t>MAN 1</t>
  </si>
  <si>
    <t>MAN 4</t>
  </si>
  <si>
    <t>MAN 3</t>
  </si>
  <si>
    <t>MAN 2</t>
  </si>
  <si>
    <t>Exent de mesura en continu</t>
  </si>
  <si>
    <t>Hores anuals funcionament gasoil&lt; 500</t>
  </si>
  <si>
    <t>NOX</t>
  </si>
  <si>
    <t>No aplicació de VLE con funcionament gas natural a cargas &lt;70%</t>
  </si>
  <si>
    <t>TG1</t>
  </si>
  <si>
    <t>GE</t>
  </si>
  <si>
    <t>TG2</t>
  </si>
  <si>
    <t>TG3</t>
  </si>
  <si>
    <t>TG4</t>
  </si>
  <si>
    <t>-</t>
  </si>
  <si>
    <t>Superacions enregistrades 2022</t>
  </si>
  <si>
    <t>Hores de funcionament 2022</t>
  </si>
  <si>
    <t>Hores de funcionament Formentera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</si>
</sst>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u/>
      <sz val="11"/>
      <color rgb="FF1F497D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9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4">
    <xf numFmtId="0" fontId="0" fillId="0" borderId="0" xfId="0"/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2" xfId="0" applyFont="1" applyBorder="1"/>
    <xf numFmtId="0" fontId="5" fillId="0" borderId="0" xfId="0" applyFont="1" applyAlignment="1">
      <alignment vertical="center"/>
    </xf>
    <xf numFmtId="164" fontId="6" fillId="0" borderId="2" xfId="0" applyNumberFormat="1" applyFont="1" applyFill="1" applyBorder="1" applyAlignment="1">
      <alignment vertical="center"/>
    </xf>
    <xf numFmtId="164" fontId="6" fillId="0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 wrapText="1"/>
    </xf>
    <xf numFmtId="0" fontId="7" fillId="0" borderId="2" xfId="1" applyFont="1" applyFill="1" applyBorder="1" applyAlignment="1">
      <alignment vertical="center"/>
    </xf>
    <xf numFmtId="0" fontId="7" fillId="0" borderId="2" xfId="0" applyFont="1" applyFill="1" applyBorder="1"/>
    <xf numFmtId="0" fontId="7" fillId="0" borderId="2" xfId="1" applyFont="1" applyFill="1" applyBorder="1"/>
    <xf numFmtId="0" fontId="0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" fontId="0" fillId="0" borderId="2" xfId="0" applyNumberFormat="1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2" xfId="0" applyNumberFormat="1" applyBorder="1"/>
    <xf numFmtId="2" fontId="0" fillId="0" borderId="2" xfId="0" applyNumberFormat="1" applyFill="1" applyBorder="1"/>
    <xf numFmtId="0" fontId="0" fillId="0" borderId="0" xfId="0" applyFont="1" applyFill="1" applyBorder="1" applyAlignment="1">
      <alignment horizontal="center"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2" fontId="7" fillId="4" borderId="2" xfId="1" applyNumberFormat="1" applyFont="1" applyFill="1" applyBorder="1"/>
    <xf numFmtId="14" fontId="7" fillId="4" borderId="2" xfId="1" applyNumberFormat="1" applyFont="1" applyFill="1" applyBorder="1"/>
    <xf numFmtId="0" fontId="4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164" fontId="7" fillId="0" borderId="2" xfId="0" applyNumberFormat="1" applyFont="1" applyFill="1" applyBorder="1" applyAlignment="1">
      <alignment horizontal="right" vertical="center"/>
    </xf>
    <xf numFmtId="4" fontId="7" fillId="0" borderId="2" xfId="0" applyNumberFormat="1" applyFont="1" applyFill="1" applyBorder="1" applyAlignment="1">
      <alignment horizontal="right" vertical="center"/>
    </xf>
    <xf numFmtId="165" fontId="7" fillId="0" borderId="2" xfId="0" applyNumberFormat="1" applyFont="1" applyBorder="1" applyAlignment="1">
      <alignment vertical="center"/>
    </xf>
    <xf numFmtId="2" fontId="7" fillId="0" borderId="2" xfId="0" applyNumberFormat="1" applyFont="1" applyFill="1" applyBorder="1" applyAlignment="1">
      <alignment horizontal="right"/>
    </xf>
    <xf numFmtId="2" fontId="7" fillId="0" borderId="2" xfId="1" applyNumberFormat="1" applyFont="1" applyFill="1" applyBorder="1" applyAlignment="1">
      <alignment horizontal="right"/>
    </xf>
    <xf numFmtId="2" fontId="7" fillId="0" borderId="2" xfId="0" applyNumberFormat="1" applyFont="1" applyBorder="1" applyAlignment="1">
      <alignment vertical="center"/>
    </xf>
    <xf numFmtId="14" fontId="7" fillId="4" borderId="2" xfId="1" applyNumberFormat="1" applyFont="1" applyFill="1" applyBorder="1" applyAlignment="1">
      <alignment horizontal="center"/>
    </xf>
    <xf numFmtId="14" fontId="7" fillId="4" borderId="2" xfId="1" applyNumberFormat="1" applyFont="1" applyFill="1" applyBorder="1" applyAlignment="1">
      <alignment horizontal="right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7" fillId="0" borderId="12" xfId="1" applyFont="1" applyFill="1" applyBorder="1" applyAlignment="1">
      <alignment vertical="center"/>
    </xf>
    <xf numFmtId="0" fontId="7" fillId="0" borderId="14" xfId="1" applyFont="1" applyFill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2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4" xfId="0" applyFont="1" applyBorder="1" applyAlignment="1">
      <alignment horizontal="left" vertical="center"/>
    </xf>
    <xf numFmtId="2" fontId="7" fillId="5" borderId="2" xfId="1" applyNumberFormat="1" applyFont="1" applyFill="1" applyBorder="1"/>
    <xf numFmtId="14" fontId="7" fillId="5" borderId="2" xfId="1" applyNumberFormat="1" applyFont="1" applyFill="1" applyBorder="1"/>
    <xf numFmtId="2" fontId="10" fillId="5" borderId="2" xfId="1" applyNumberFormat="1" applyFont="1" applyFill="1" applyBorder="1" applyAlignment="1">
      <alignment horizontal="right"/>
    </xf>
    <xf numFmtId="14" fontId="10" fillId="5" borderId="2" xfId="1" applyNumberFormat="1" applyFont="1" applyFill="1" applyBorder="1"/>
    <xf numFmtId="2" fontId="7" fillId="5" borderId="2" xfId="1" applyNumberFormat="1" applyFont="1" applyFill="1" applyBorder="1" applyAlignment="1">
      <alignment horizontal="right"/>
    </xf>
    <xf numFmtId="14" fontId="7" fillId="5" borderId="2" xfId="1" applyNumberFormat="1" applyFont="1" applyFill="1" applyBorder="1" applyAlignment="1">
      <alignment horizontal="right"/>
    </xf>
    <xf numFmtId="2" fontId="7" fillId="4" borderId="2" xfId="1" applyNumberFormat="1" applyFont="1" applyFill="1" applyBorder="1" applyAlignment="1">
      <alignment horizontal="right"/>
    </xf>
    <xf numFmtId="0" fontId="7" fillId="5" borderId="2" xfId="0" applyFont="1" applyFill="1" applyBorder="1" applyAlignment="1">
      <alignment vertical="center"/>
    </xf>
    <xf numFmtId="2" fontId="7" fillId="5" borderId="2" xfId="0" applyNumberFormat="1" applyFont="1" applyFill="1" applyBorder="1" applyAlignment="1">
      <alignment horizontal="right"/>
    </xf>
  </cellXfs>
  <cellStyles count="2">
    <cellStyle name="Bueno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COM\EST\BD%20PROD\UUFF_PROD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tNom"/>
      <sheetName val="PBAnual"/>
      <sheetName val="PNAnual"/>
      <sheetName val="AuxAnual"/>
      <sheetName val="Consums"/>
      <sheetName val="Combustibles"/>
      <sheetName val="PCI"/>
      <sheetName val="CEB"/>
      <sheetName val="CEN"/>
      <sheetName val="CTUOF"/>
      <sheetName val="Arranques"/>
      <sheetName val="Dispars"/>
      <sheetName val="HFU"/>
      <sheetName val="EneIndForAnualGrup"/>
      <sheetName val="EneIndProAnualGrup"/>
      <sheetName val="EDisponible"/>
      <sheetName val="EProduible"/>
      <sheetName val="FDisp"/>
      <sheetName val="PotNomAgru"/>
      <sheetName val="PBAnualAgru"/>
      <sheetName val="PNAnualAgru"/>
      <sheetName val="AuxAnualAgru"/>
      <sheetName val="CKCAAgru"/>
      <sheetName val="CKFOAgru"/>
      <sheetName val="CLGOAgru"/>
      <sheetName val="CNGNAgru"/>
      <sheetName val="CEBAgru"/>
      <sheetName val="CENAgru"/>
      <sheetName val="ArranquesAgru"/>
      <sheetName val="DisparsAgru"/>
      <sheetName val="HFUAgru"/>
      <sheetName val="EIPAgru"/>
      <sheetName val="EIFAgru"/>
      <sheetName val="CTAgru"/>
      <sheetName val="CTCAAgru"/>
      <sheetName val="CTFOAgru"/>
      <sheetName val="CTGNAgru"/>
      <sheetName val="CTGOAgru"/>
      <sheetName val="EDisponibleAgru"/>
      <sheetName val="EProduibleAgru"/>
      <sheetName val="FDispAgru"/>
      <sheetName val="FCarregaAgru"/>
      <sheetName val="UUFF_PROD22"/>
    </sheetNames>
    <definedNames>
      <definedName name="HFUFORM_GE" refersTo="='HFU'!$B$36:$Z$36"/>
      <definedName name="HFUFORMTG1" refersTo="='HFU'!$B$8:$Z$8"/>
      <definedName name="HFUIBIZBW8" refersTo="='HFU'!$B$9:$Z$9"/>
      <definedName name="HFUIBIZBW9" refersTo="='HFU'!$B$10:$Z$10"/>
      <definedName name="HFUIBIZMN1" refersTo="='HFU'!$B$11:$Z$11"/>
      <definedName name="HFUIBIZMN2" refersTo="='HFU'!$B$12:$Z$12"/>
      <definedName name="HFUIBIZMN3" refersTo="='HFU'!$B$13:$Z$13"/>
      <definedName name="HFUIBIZMN4" refersTo="='HFU'!$B$14:$Z$14"/>
      <definedName name="HFUIBIZTG1" refersTo="='HFU'!$B$15:$Z$15"/>
      <definedName name="HFUIBIZTG2" refersTo="='HFU'!$B$16:$Z$16"/>
      <definedName name="HFUIBIZTG3" refersTo="='HFU'!$B$17:$Z$17"/>
      <definedName name="HFUIBIZTG4" refersTo="='HFU'!$B$18:$Z$18"/>
      <definedName name="HFUIBIZTG5" refersTo="='HFU'!$B$38:$Z$38"/>
      <definedName name="HFUIBIZTG6" refersTo="='HFU'!$B$42:$Z$42"/>
      <definedName name="HFUIBIZTG7" refersTo="='HFU'!$B$43:$Z$43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49.749999999941792</v>
          </cell>
          <cell r="G8">
            <v>345.53333333297633</v>
          </cell>
          <cell r="H8">
            <v>150.99999999994179</v>
          </cell>
          <cell r="I8">
            <v>7.4333333332906477</v>
          </cell>
          <cell r="J8">
            <v>102.36666666646488</v>
          </cell>
          <cell r="K8">
            <v>19.516666666546371</v>
          </cell>
          <cell r="L8">
            <v>0</v>
          </cell>
          <cell r="M8">
            <v>89.866666666755918</v>
          </cell>
          <cell r="N8">
            <v>765.46666666591773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49.749999999941792</v>
          </cell>
          <cell r="T8">
            <v>395.28333333291812</v>
          </cell>
          <cell r="U8">
            <v>546.28333333285991</v>
          </cell>
          <cell r="V8">
            <v>553.71666666615056</v>
          </cell>
          <cell r="W8">
            <v>656.08333333261544</v>
          </cell>
          <cell r="X8">
            <v>675.59999999916181</v>
          </cell>
          <cell r="Y8">
            <v>675.59999999916181</v>
          </cell>
          <cell r="Z8">
            <v>765.46666666591773</v>
          </cell>
        </row>
        <row r="9">
          <cell r="B9">
            <v>0</v>
          </cell>
          <cell r="C9">
            <v>11.9166666669189</v>
          </cell>
          <cell r="D9">
            <v>19.88333333353512</v>
          </cell>
          <cell r="E9">
            <v>14.449999999953434</v>
          </cell>
          <cell r="F9">
            <v>0</v>
          </cell>
          <cell r="G9">
            <v>149.63333333318587</v>
          </cell>
          <cell r="H9">
            <v>649.8833333333605</v>
          </cell>
          <cell r="I9">
            <v>626.56666666665114</v>
          </cell>
          <cell r="J9">
            <v>71.43333333323244</v>
          </cell>
          <cell r="K9">
            <v>0</v>
          </cell>
          <cell r="L9">
            <v>0</v>
          </cell>
          <cell r="M9">
            <v>0</v>
          </cell>
          <cell r="N9">
            <v>1543.7666666668374</v>
          </cell>
          <cell r="O9">
            <v>0</v>
          </cell>
          <cell r="P9">
            <v>11.9166666669189</v>
          </cell>
          <cell r="Q9">
            <v>31.80000000045402</v>
          </cell>
          <cell r="R9">
            <v>46.250000000407454</v>
          </cell>
          <cell r="S9">
            <v>46.250000000407454</v>
          </cell>
          <cell r="T9">
            <v>195.88333333359333</v>
          </cell>
          <cell r="U9">
            <v>845.76666666695382</v>
          </cell>
          <cell r="V9">
            <v>1472.333333333605</v>
          </cell>
          <cell r="W9">
            <v>1543.7666666668374</v>
          </cell>
          <cell r="X9">
            <v>1543.7666666668374</v>
          </cell>
          <cell r="Y9">
            <v>1543.7666666668374</v>
          </cell>
          <cell r="Z9">
            <v>1543.7666666668374</v>
          </cell>
        </row>
        <row r="10">
          <cell r="B10">
            <v>0</v>
          </cell>
          <cell r="C10">
            <v>16.599999999976717</v>
          </cell>
          <cell r="D10">
            <v>12.700000000011642</v>
          </cell>
          <cell r="E10">
            <v>38.200000000186265</v>
          </cell>
          <cell r="F10">
            <v>0</v>
          </cell>
          <cell r="G10">
            <v>167.51666666666279</v>
          </cell>
          <cell r="H10">
            <v>681.41666666662786</v>
          </cell>
          <cell r="I10">
            <v>202.03333333338378</v>
          </cell>
          <cell r="J10">
            <v>448.3499999998603</v>
          </cell>
          <cell r="K10">
            <v>65.249999999825377</v>
          </cell>
          <cell r="L10">
            <v>0</v>
          </cell>
          <cell r="M10">
            <v>0</v>
          </cell>
          <cell r="N10">
            <v>1632.0666666665347</v>
          </cell>
          <cell r="O10">
            <v>0</v>
          </cell>
          <cell r="P10">
            <v>16.599999999976717</v>
          </cell>
          <cell r="Q10">
            <v>29.299999999988358</v>
          </cell>
          <cell r="R10">
            <v>67.500000000174623</v>
          </cell>
          <cell r="S10">
            <v>67.500000000174623</v>
          </cell>
          <cell r="T10">
            <v>235.01666666683741</v>
          </cell>
          <cell r="U10">
            <v>916.43333333346527</v>
          </cell>
          <cell r="V10">
            <v>1118.4666666668491</v>
          </cell>
          <cell r="W10">
            <v>1566.8166666667094</v>
          </cell>
          <cell r="X10">
            <v>1632.0666666665347</v>
          </cell>
          <cell r="Y10">
            <v>1632.0666666665347</v>
          </cell>
          <cell r="Z10">
            <v>1632.0666666665347</v>
          </cell>
        </row>
        <row r="11">
          <cell r="B11">
            <v>285.43333333352348</v>
          </cell>
          <cell r="C11">
            <v>162.86666666617384</v>
          </cell>
          <cell r="D11">
            <v>186.08333333325572</v>
          </cell>
          <cell r="E11">
            <v>298.5500000003376</v>
          </cell>
          <cell r="F11">
            <v>372.43333333282499</v>
          </cell>
          <cell r="G11">
            <v>357.31666666682577</v>
          </cell>
          <cell r="H11">
            <v>474.83333333325572</v>
          </cell>
          <cell r="I11">
            <v>643.08333333372138</v>
          </cell>
          <cell r="J11">
            <v>341.43333333305782</v>
          </cell>
          <cell r="K11">
            <v>202.61666666722158</v>
          </cell>
          <cell r="L11">
            <v>40.533333333267365</v>
          </cell>
          <cell r="M11">
            <v>3.0166666665463708</v>
          </cell>
          <cell r="N11">
            <v>3368.2000000000116</v>
          </cell>
          <cell r="O11">
            <v>285.43333333352348</v>
          </cell>
          <cell r="P11">
            <v>448.29999999969732</v>
          </cell>
          <cell r="Q11">
            <v>634.38333333295304</v>
          </cell>
          <cell r="R11">
            <v>932.93333333329065</v>
          </cell>
          <cell r="S11">
            <v>1305.3666666661156</v>
          </cell>
          <cell r="T11">
            <v>1662.6833333329414</v>
          </cell>
          <cell r="U11">
            <v>2137.5166666661971</v>
          </cell>
          <cell r="V11">
            <v>2780.5999999999185</v>
          </cell>
          <cell r="W11">
            <v>3122.0333333329763</v>
          </cell>
          <cell r="X11">
            <v>3324.6500000001979</v>
          </cell>
          <cell r="Y11">
            <v>3365.1833333334653</v>
          </cell>
          <cell r="Z11">
            <v>3368.2000000000116</v>
          </cell>
        </row>
        <row r="12">
          <cell r="B12">
            <v>141.5166666667792</v>
          </cell>
          <cell r="C12">
            <v>146.56666666682577</v>
          </cell>
          <cell r="D12">
            <v>137.49999999976717</v>
          </cell>
          <cell r="E12">
            <v>216.43333333265036</v>
          </cell>
          <cell r="F12">
            <v>418.31666666641831</v>
          </cell>
          <cell r="G12">
            <v>495.58333333296468</v>
          </cell>
          <cell r="H12">
            <v>352.18333333299961</v>
          </cell>
          <cell r="I12">
            <v>647.95000000001164</v>
          </cell>
          <cell r="J12">
            <v>432.08333333377959</v>
          </cell>
          <cell r="K12">
            <v>258.68333333363989</v>
          </cell>
          <cell r="L12">
            <v>174.98333333391929</v>
          </cell>
          <cell r="M12">
            <v>40.150000000081491</v>
          </cell>
          <cell r="N12">
            <v>3461.949999999837</v>
          </cell>
          <cell r="O12">
            <v>141.5166666667792</v>
          </cell>
          <cell r="P12">
            <v>288.08333333360497</v>
          </cell>
          <cell r="Q12">
            <v>425.58333333337214</v>
          </cell>
          <cell r="R12">
            <v>642.0166666660225</v>
          </cell>
          <cell r="S12">
            <v>1060.3333333324408</v>
          </cell>
          <cell r="T12">
            <v>1555.9166666654055</v>
          </cell>
          <cell r="U12">
            <v>1908.0999999984051</v>
          </cell>
          <cell r="V12">
            <v>2556.0499999984168</v>
          </cell>
          <cell r="W12">
            <v>2988.1333333321963</v>
          </cell>
          <cell r="X12">
            <v>3246.8166666658362</v>
          </cell>
          <cell r="Y12">
            <v>3421.7999999997555</v>
          </cell>
          <cell r="Z12">
            <v>3461.949999999837</v>
          </cell>
        </row>
        <row r="13">
          <cell r="B13">
            <v>212.15000000072177</v>
          </cell>
          <cell r="C13">
            <v>206.2166666672565</v>
          </cell>
          <cell r="D13">
            <v>354.30000000097789</v>
          </cell>
          <cell r="E13">
            <v>483.36666666646488</v>
          </cell>
          <cell r="F13">
            <v>569.73333333333721</v>
          </cell>
          <cell r="G13">
            <v>620.60000000026776</v>
          </cell>
          <cell r="H13">
            <v>584.53333333303453</v>
          </cell>
          <cell r="I13">
            <v>644.48333333391929</v>
          </cell>
          <cell r="J13">
            <v>580.08333333319752</v>
          </cell>
          <cell r="K13">
            <v>502.24999999970896</v>
          </cell>
          <cell r="L13">
            <v>330.00000000034925</v>
          </cell>
          <cell r="M13">
            <v>146.29999999981374</v>
          </cell>
          <cell r="N13">
            <v>5234.0166666690493</v>
          </cell>
          <cell r="O13">
            <v>212.15000000072177</v>
          </cell>
          <cell r="P13">
            <v>418.36666666797828</v>
          </cell>
          <cell r="Q13">
            <v>772.66666666895617</v>
          </cell>
          <cell r="R13">
            <v>1256.033333335421</v>
          </cell>
          <cell r="S13">
            <v>1825.7666666687583</v>
          </cell>
          <cell r="T13">
            <v>2446.366666669026</v>
          </cell>
          <cell r="U13">
            <v>3030.9000000020606</v>
          </cell>
          <cell r="V13">
            <v>3675.3833333359798</v>
          </cell>
          <cell r="W13">
            <v>4255.4666666691774</v>
          </cell>
          <cell r="X13">
            <v>4757.7166666688863</v>
          </cell>
          <cell r="Y13">
            <v>5087.7166666692356</v>
          </cell>
          <cell r="Z13">
            <v>5234.0166666690493</v>
          </cell>
        </row>
        <row r="14">
          <cell r="B14">
            <v>271.75000000011642</v>
          </cell>
          <cell r="C14">
            <v>334.01666666648816</v>
          </cell>
          <cell r="D14">
            <v>199.2833333328017</v>
          </cell>
          <cell r="E14">
            <v>381.33333333267365</v>
          </cell>
          <cell r="F14">
            <v>482.46666666702367</v>
          </cell>
          <cell r="G14">
            <v>511.63333333324408</v>
          </cell>
          <cell r="H14">
            <v>596.5500000002794</v>
          </cell>
          <cell r="I14">
            <v>680.9166666669189</v>
          </cell>
          <cell r="J14">
            <v>529.8833333333605</v>
          </cell>
          <cell r="K14">
            <v>327.23333333304618</v>
          </cell>
          <cell r="L14">
            <v>244.86666666646488</v>
          </cell>
          <cell r="M14">
            <v>44.04999999969732</v>
          </cell>
          <cell r="N14">
            <v>4603.9833333321149</v>
          </cell>
          <cell r="O14">
            <v>271.75000000011642</v>
          </cell>
          <cell r="P14">
            <v>605.76666666660458</v>
          </cell>
          <cell r="Q14">
            <v>805.04999999940628</v>
          </cell>
          <cell r="R14">
            <v>1186.3833333320799</v>
          </cell>
          <cell r="S14">
            <v>1668.8499999991036</v>
          </cell>
          <cell r="T14">
            <v>2180.4833333323477</v>
          </cell>
          <cell r="U14">
            <v>2777.0333333326271</v>
          </cell>
          <cell r="V14">
            <v>3457.949999999546</v>
          </cell>
          <cell r="W14">
            <v>3987.8333333329065</v>
          </cell>
          <cell r="X14">
            <v>4315.0666666659527</v>
          </cell>
          <cell r="Y14">
            <v>4559.9333333324175</v>
          </cell>
          <cell r="Z14">
            <v>4603.9833333321149</v>
          </cell>
        </row>
        <row r="15">
          <cell r="B15">
            <v>3.6333333334769122</v>
          </cell>
          <cell r="C15">
            <v>1.5499999999883585</v>
          </cell>
          <cell r="D15">
            <v>3.2166666666744277</v>
          </cell>
          <cell r="E15">
            <v>4.1500000000814907</v>
          </cell>
          <cell r="F15">
            <v>3.1833333332324401</v>
          </cell>
          <cell r="G15">
            <v>3.5833333333139308</v>
          </cell>
          <cell r="H15">
            <v>5.9000000000232831</v>
          </cell>
          <cell r="I15">
            <v>0</v>
          </cell>
          <cell r="J15">
            <v>1.6666666666860692</v>
          </cell>
          <cell r="K15">
            <v>5.1333333333022892</v>
          </cell>
          <cell r="L15">
            <v>4.966666666441597</v>
          </cell>
          <cell r="M15">
            <v>4.7999999999301508</v>
          </cell>
          <cell r="N15">
            <v>41.783333333150949</v>
          </cell>
          <cell r="O15">
            <v>3.6333333334769122</v>
          </cell>
          <cell r="P15">
            <v>5.1833333334652707</v>
          </cell>
          <cell r="Q15">
            <v>8.4000000001396984</v>
          </cell>
          <cell r="R15">
            <v>12.550000000221189</v>
          </cell>
          <cell r="S15">
            <v>15.733333333453629</v>
          </cell>
          <cell r="T15">
            <v>19.31666666676756</v>
          </cell>
          <cell r="U15">
            <v>25.216666666790843</v>
          </cell>
          <cell r="V15">
            <v>25.216666666790843</v>
          </cell>
          <cell r="W15">
            <v>26.883333333476912</v>
          </cell>
          <cell r="X15">
            <v>32.016666666779201</v>
          </cell>
          <cell r="Y15">
            <v>36.983333333220799</v>
          </cell>
          <cell r="Z15">
            <v>41.783333333150949</v>
          </cell>
        </row>
        <row r="16">
          <cell r="B16">
            <v>3.3333333331975155</v>
          </cell>
          <cell r="C16">
            <v>3.1999999999534339</v>
          </cell>
          <cell r="D16">
            <v>3.2166666664998047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4.7499999999417923</v>
          </cell>
          <cell r="M16">
            <v>24.166666666860692</v>
          </cell>
          <cell r="N16">
            <v>38.666666666453239</v>
          </cell>
          <cell r="O16">
            <v>3.3333333331975155</v>
          </cell>
          <cell r="P16">
            <v>6.5333333331509493</v>
          </cell>
          <cell r="Q16">
            <v>9.749999999650754</v>
          </cell>
          <cell r="R16">
            <v>9.749999999650754</v>
          </cell>
          <cell r="S16">
            <v>9.749999999650754</v>
          </cell>
          <cell r="T16">
            <v>9.749999999650754</v>
          </cell>
          <cell r="U16">
            <v>9.749999999650754</v>
          </cell>
          <cell r="V16">
            <v>9.749999999650754</v>
          </cell>
          <cell r="W16">
            <v>9.749999999650754</v>
          </cell>
          <cell r="X16">
            <v>9.749999999650754</v>
          </cell>
          <cell r="Y16">
            <v>14.499999999592546</v>
          </cell>
          <cell r="Z16">
            <v>38.666666666453239</v>
          </cell>
        </row>
        <row r="17">
          <cell r="B17">
            <v>1.6333333334187046</v>
          </cell>
          <cell r="C17">
            <v>3.1333333332440816</v>
          </cell>
          <cell r="D17">
            <v>3.28333333338378</v>
          </cell>
          <cell r="E17">
            <v>3.4499999998952262</v>
          </cell>
          <cell r="F17">
            <v>3.1666666666860692</v>
          </cell>
          <cell r="G17">
            <v>1.6999999999534339</v>
          </cell>
          <cell r="H17">
            <v>0</v>
          </cell>
          <cell r="I17">
            <v>0</v>
          </cell>
          <cell r="J17">
            <v>1.7333333333954215</v>
          </cell>
          <cell r="K17">
            <v>7.7166666666744277</v>
          </cell>
          <cell r="L17">
            <v>12.250000000291038</v>
          </cell>
          <cell r="M17">
            <v>1.5333333334419876</v>
          </cell>
          <cell r="N17">
            <v>39.600000000384171</v>
          </cell>
          <cell r="O17">
            <v>1.6333333334187046</v>
          </cell>
          <cell r="P17">
            <v>4.7666666666627862</v>
          </cell>
          <cell r="Q17">
            <v>8.0500000000465661</v>
          </cell>
          <cell r="R17">
            <v>11.499999999941792</v>
          </cell>
          <cell r="S17">
            <v>14.666666666627862</v>
          </cell>
          <cell r="T17">
            <v>16.366666666581295</v>
          </cell>
          <cell r="U17">
            <v>16.366666666581295</v>
          </cell>
          <cell r="V17">
            <v>16.366666666581295</v>
          </cell>
          <cell r="W17">
            <v>18.099999999976717</v>
          </cell>
          <cell r="X17">
            <v>25.816666666651145</v>
          </cell>
          <cell r="Y17">
            <v>38.066666666942183</v>
          </cell>
          <cell r="Z17">
            <v>39.600000000384171</v>
          </cell>
        </row>
        <row r="18">
          <cell r="B18">
            <v>4.0833333331975155</v>
          </cell>
          <cell r="C18">
            <v>3.2500000001164153</v>
          </cell>
          <cell r="D18">
            <v>1.5499999999883585</v>
          </cell>
          <cell r="E18">
            <v>2.3999999999650754</v>
          </cell>
          <cell r="F18">
            <v>3.1500000001396984</v>
          </cell>
          <cell r="G18">
            <v>3.1999999999534339</v>
          </cell>
          <cell r="H18">
            <v>0</v>
          </cell>
          <cell r="I18">
            <v>8.3333333255723119E-2</v>
          </cell>
          <cell r="J18">
            <v>3.1499999999650754</v>
          </cell>
          <cell r="K18">
            <v>3.3666666668141261</v>
          </cell>
          <cell r="L18">
            <v>5.3333333334303461</v>
          </cell>
          <cell r="M18">
            <v>8.2000000001862645</v>
          </cell>
          <cell r="N18">
            <v>37.766666667012032</v>
          </cell>
          <cell r="O18">
            <v>4.0833333331975155</v>
          </cell>
          <cell r="P18">
            <v>7.3333333333139308</v>
          </cell>
          <cell r="Q18">
            <v>8.8833333333022892</v>
          </cell>
          <cell r="R18">
            <v>11.283333333267365</v>
          </cell>
          <cell r="S18">
            <v>14.433333333407063</v>
          </cell>
          <cell r="T18">
            <v>17.633333333360497</v>
          </cell>
          <cell r="U18">
            <v>17.633333333360497</v>
          </cell>
          <cell r="V18">
            <v>17.71666666661622</v>
          </cell>
          <cell r="W18">
            <v>20.866666666581295</v>
          </cell>
          <cell r="X18">
            <v>24.233333333395422</v>
          </cell>
          <cell r="Y18">
            <v>29.566666666825768</v>
          </cell>
          <cell r="Z18">
            <v>37.766666667012032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461.21666666673264</v>
          </cell>
          <cell r="I36">
            <v>734.98333333327901</v>
          </cell>
          <cell r="J36">
            <v>587.21666666655801</v>
          </cell>
          <cell r="K36">
            <v>185.11666666640667</v>
          </cell>
          <cell r="L36">
            <v>0</v>
          </cell>
          <cell r="M36">
            <v>0</v>
          </cell>
          <cell r="N36">
            <v>1968.5333333329763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461.21666666673264</v>
          </cell>
          <cell r="V36">
            <v>1196.2000000000116</v>
          </cell>
          <cell r="W36">
            <v>1783.4166666665697</v>
          </cell>
          <cell r="X36">
            <v>1968.5333333329763</v>
          </cell>
          <cell r="Y36">
            <v>1968.5333333329763</v>
          </cell>
          <cell r="Z36">
            <v>1968.5333333329763</v>
          </cell>
        </row>
        <row r="38">
          <cell r="B38">
            <v>31.449999999837019</v>
          </cell>
          <cell r="C38">
            <v>70.016666665964294</v>
          </cell>
          <cell r="D38">
            <v>83.216666666558012</v>
          </cell>
          <cell r="E38">
            <v>101.28333333291812</v>
          </cell>
          <cell r="F38">
            <v>152.48333333287155</v>
          </cell>
          <cell r="G38">
            <v>168.58333333261544</v>
          </cell>
          <cell r="H38">
            <v>311.89999999984866</v>
          </cell>
          <cell r="I38">
            <v>401.14999999915017</v>
          </cell>
          <cell r="J38">
            <v>241.76666666596429</v>
          </cell>
          <cell r="K38">
            <v>56.416666666686069</v>
          </cell>
          <cell r="L38">
            <v>107.08333333348855</v>
          </cell>
          <cell r="M38">
            <v>2.2000000000116415</v>
          </cell>
          <cell r="N38">
            <v>1727.5499999959138</v>
          </cell>
          <cell r="O38">
            <v>31.449999999837019</v>
          </cell>
          <cell r="P38">
            <v>101.46666666580131</v>
          </cell>
          <cell r="Q38">
            <v>184.68333333235933</v>
          </cell>
          <cell r="R38">
            <v>285.96666666527744</v>
          </cell>
          <cell r="S38">
            <v>438.449999998149</v>
          </cell>
          <cell r="T38">
            <v>607.03333333076444</v>
          </cell>
          <cell r="U38">
            <v>918.9333333306131</v>
          </cell>
          <cell r="V38">
            <v>1320.0833333297633</v>
          </cell>
          <cell r="W38">
            <v>1561.8499999957276</v>
          </cell>
          <cell r="X38">
            <v>1618.2666666624136</v>
          </cell>
          <cell r="Y38">
            <v>1725.3499999959022</v>
          </cell>
          <cell r="Z38">
            <v>1727.5499999959138</v>
          </cell>
        </row>
        <row r="42">
          <cell r="B42">
            <v>98.408333334024064</v>
          </cell>
          <cell r="C42">
            <v>21.883333333418705</v>
          </cell>
          <cell r="D42">
            <v>22.69166666676756</v>
          </cell>
          <cell r="E42">
            <v>187.25000000014552</v>
          </cell>
          <cell r="F42">
            <v>165.0333333335293</v>
          </cell>
          <cell r="G42">
            <v>158.68333333334886</v>
          </cell>
          <cell r="H42">
            <v>200.92499999940628</v>
          </cell>
          <cell r="I42">
            <v>252.94999999995343</v>
          </cell>
          <cell r="J42">
            <v>98.941666666913079</v>
          </cell>
          <cell r="K42">
            <v>119.3833333334187</v>
          </cell>
          <cell r="L42">
            <v>3.5583333333197515</v>
          </cell>
          <cell r="M42">
            <v>7.8750000000873115</v>
          </cell>
          <cell r="N42">
            <v>1337.5833333343326</v>
          </cell>
          <cell r="O42">
            <v>98.408333334024064</v>
          </cell>
          <cell r="P42">
            <v>120.29166666744277</v>
          </cell>
          <cell r="Q42">
            <v>142.98333333421033</v>
          </cell>
          <cell r="R42">
            <v>330.23333333435585</v>
          </cell>
          <cell r="S42">
            <v>495.26666666788515</v>
          </cell>
          <cell r="T42">
            <v>653.950000001234</v>
          </cell>
          <cell r="U42">
            <v>854.87500000064028</v>
          </cell>
          <cell r="V42">
            <v>1107.8250000005937</v>
          </cell>
          <cell r="W42">
            <v>1206.7666666675068</v>
          </cell>
          <cell r="X42">
            <v>1326.1500000009255</v>
          </cell>
          <cell r="Y42">
            <v>1329.7083333342453</v>
          </cell>
          <cell r="Z42">
            <v>1337.5833333343326</v>
          </cell>
        </row>
        <row r="43">
          <cell r="B43">
            <v>63.008333333447808</v>
          </cell>
          <cell r="C43">
            <v>82.516666666808305</v>
          </cell>
          <cell r="D43">
            <v>59.183333333116025</v>
          </cell>
          <cell r="E43">
            <v>46.733333333220799</v>
          </cell>
          <cell r="F43">
            <v>103.8000000002794</v>
          </cell>
          <cell r="G43">
            <v>100.15833333291812</v>
          </cell>
          <cell r="H43">
            <v>151.84166666655801</v>
          </cell>
          <cell r="I43">
            <v>153.54166666642413</v>
          </cell>
          <cell r="J43">
            <v>136.14999999981956</v>
          </cell>
          <cell r="K43">
            <v>75.108333333249902</v>
          </cell>
          <cell r="L43">
            <v>2.3583333333372138</v>
          </cell>
          <cell r="M43">
            <v>29.016666666779201</v>
          </cell>
          <cell r="N43">
            <v>1003.4166666659585</v>
          </cell>
          <cell r="O43">
            <v>63.008333333447808</v>
          </cell>
          <cell r="P43">
            <v>145.52500000025611</v>
          </cell>
          <cell r="Q43">
            <v>204.70833333337214</v>
          </cell>
          <cell r="R43">
            <v>251.44166666659294</v>
          </cell>
          <cell r="S43">
            <v>355.24166666687233</v>
          </cell>
          <cell r="T43">
            <v>455.39999999979045</v>
          </cell>
          <cell r="U43">
            <v>607.24166666634846</v>
          </cell>
          <cell r="V43">
            <v>760.7833333327726</v>
          </cell>
          <cell r="W43">
            <v>896.93333333259216</v>
          </cell>
          <cell r="X43">
            <v>972.04166666584206</v>
          </cell>
          <cell r="Y43">
            <v>974.39999999917927</v>
          </cell>
          <cell r="Z43">
            <v>1003.4166666659585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X97"/>
  <sheetViews>
    <sheetView tabSelected="1" topLeftCell="G48" workbookViewId="0">
      <selection activeCell="J59" sqref="J59"/>
    </sheetView>
  </sheetViews>
  <sheetFormatPr baseColWidth="10" defaultColWidth="11.453125" defaultRowHeight="14.5" x14ac:dyDescent="0.35"/>
  <cols>
    <col min="1" max="1" width="5.54296875" style="1" customWidth="1"/>
    <col min="2" max="2" width="11.453125" style="1"/>
    <col min="3" max="4" width="18.81640625" style="1" customWidth="1"/>
    <col min="5" max="5" width="21" style="1" customWidth="1"/>
    <col min="6" max="6" width="11" style="1" customWidth="1"/>
    <col min="7" max="7" width="8.1796875" style="1" customWidth="1"/>
    <col min="8" max="8" width="10.26953125" style="1" customWidth="1"/>
    <col min="9" max="9" width="12.453125" style="1" bestFit="1" customWidth="1"/>
    <col min="10" max="10" width="10.26953125" style="1" customWidth="1"/>
    <col min="11" max="11" width="11.7265625" style="1" customWidth="1"/>
    <col min="12" max="13" width="10.7265625" style="1" bestFit="1" customWidth="1"/>
    <col min="14" max="19" width="10.26953125" style="1" customWidth="1"/>
    <col min="20" max="20" width="9.1796875" style="1" customWidth="1"/>
    <col min="21" max="16384" width="11.453125" style="1"/>
  </cols>
  <sheetData>
    <row r="2" spans="2:24" x14ac:dyDescent="0.35">
      <c r="B2" s="56" t="s">
        <v>50</v>
      </c>
      <c r="C2" s="56"/>
      <c r="D2" s="56"/>
      <c r="E2" s="56"/>
    </row>
    <row r="3" spans="2:24" ht="15" customHeight="1" x14ac:dyDescent="0.35">
      <c r="X3" s="2"/>
    </row>
    <row r="4" spans="2:24" ht="15" customHeight="1" thickBot="1" x14ac:dyDescent="0.4">
      <c r="B4" s="3" t="s">
        <v>36</v>
      </c>
      <c r="C4" s="3" t="s">
        <v>0</v>
      </c>
      <c r="D4" s="3" t="s">
        <v>1</v>
      </c>
      <c r="E4" s="3" t="s">
        <v>2</v>
      </c>
      <c r="H4" s="56" t="s">
        <v>3</v>
      </c>
      <c r="I4" s="56"/>
      <c r="J4" s="56"/>
      <c r="K4" s="56"/>
      <c r="L4" s="56"/>
      <c r="M4" s="56"/>
      <c r="S4" s="10" t="s">
        <v>26</v>
      </c>
    </row>
    <row r="5" spans="2:24" x14ac:dyDescent="0.35">
      <c r="B5" s="4" t="s">
        <v>11</v>
      </c>
      <c r="C5" s="15">
        <v>0</v>
      </c>
      <c r="D5" s="15">
        <v>0</v>
      </c>
      <c r="E5" s="15">
        <v>0</v>
      </c>
      <c r="O5" s="57"/>
      <c r="P5" s="58"/>
      <c r="Q5" s="58"/>
      <c r="R5" s="58"/>
      <c r="S5" s="58"/>
      <c r="T5" s="58"/>
      <c r="U5" s="58"/>
      <c r="V5" s="58"/>
      <c r="W5" s="58"/>
      <c r="X5" s="59"/>
    </row>
    <row r="6" spans="2:24" x14ac:dyDescent="0.35">
      <c r="B6" s="4" t="s">
        <v>5</v>
      </c>
      <c r="C6" s="15">
        <v>0</v>
      </c>
      <c r="D6" s="15">
        <v>0</v>
      </c>
      <c r="E6" s="15">
        <v>0</v>
      </c>
      <c r="H6" s="5" t="s">
        <v>6</v>
      </c>
      <c r="I6" s="5" t="s">
        <v>25</v>
      </c>
      <c r="J6" s="5" t="s">
        <v>7</v>
      </c>
      <c r="K6" s="5" t="s">
        <v>8</v>
      </c>
      <c r="L6" s="5" t="s">
        <v>9</v>
      </c>
      <c r="M6" s="5" t="s">
        <v>10</v>
      </c>
      <c r="O6" s="60"/>
      <c r="P6" s="61"/>
      <c r="Q6" s="61"/>
      <c r="R6" s="61"/>
      <c r="S6" s="61"/>
      <c r="T6" s="61"/>
      <c r="U6" s="61"/>
      <c r="V6" s="61"/>
      <c r="W6" s="61"/>
      <c r="X6" s="62"/>
    </row>
    <row r="7" spans="2:24" ht="15" customHeight="1" x14ac:dyDescent="0.35">
      <c r="B7" s="18"/>
      <c r="C7" s="19"/>
      <c r="D7" s="19"/>
      <c r="E7" s="19"/>
      <c r="H7" s="67" t="s">
        <v>36</v>
      </c>
      <c r="I7" s="12" t="s">
        <v>11</v>
      </c>
      <c r="J7" s="75">
        <v>1.01</v>
      </c>
      <c r="K7" s="75">
        <v>0</v>
      </c>
      <c r="L7" s="76">
        <v>44707</v>
      </c>
      <c r="M7" s="76">
        <v>44739</v>
      </c>
      <c r="O7" s="60"/>
      <c r="P7" s="61"/>
      <c r="Q7" s="61"/>
      <c r="R7" s="61"/>
      <c r="S7" s="61"/>
      <c r="T7" s="61"/>
      <c r="U7" s="61"/>
      <c r="V7" s="61"/>
      <c r="W7" s="61"/>
      <c r="X7" s="62"/>
    </row>
    <row r="8" spans="2:24" ht="15" customHeight="1" x14ac:dyDescent="0.35">
      <c r="B8" s="18"/>
      <c r="C8" s="19"/>
      <c r="D8" s="19"/>
      <c r="E8" s="19"/>
      <c r="H8" s="68"/>
      <c r="I8" s="35" t="s">
        <v>11</v>
      </c>
      <c r="J8" s="43">
        <v>0.99</v>
      </c>
      <c r="K8" s="43">
        <v>0</v>
      </c>
      <c r="L8" s="44">
        <v>43735</v>
      </c>
      <c r="M8" s="44">
        <v>43867</v>
      </c>
      <c r="O8" s="60"/>
      <c r="P8" s="61"/>
      <c r="Q8" s="61"/>
      <c r="R8" s="61"/>
      <c r="S8" s="61"/>
      <c r="T8" s="61"/>
      <c r="U8" s="61"/>
      <c r="V8" s="61"/>
      <c r="W8" s="61"/>
      <c r="X8" s="62"/>
    </row>
    <row r="9" spans="2:24" ht="15" customHeight="1" x14ac:dyDescent="0.35">
      <c r="B9" s="18"/>
      <c r="C9" s="19"/>
      <c r="D9" s="19"/>
      <c r="E9" s="19"/>
      <c r="H9" s="68"/>
      <c r="I9" s="12" t="s">
        <v>5</v>
      </c>
      <c r="J9" s="43">
        <v>0.88</v>
      </c>
      <c r="K9" s="43">
        <v>9.5500000000000007</v>
      </c>
      <c r="L9" s="44">
        <v>43514</v>
      </c>
      <c r="M9" s="44">
        <v>43559</v>
      </c>
      <c r="O9" s="60"/>
      <c r="P9" s="61"/>
      <c r="Q9" s="61"/>
      <c r="R9" s="61"/>
      <c r="S9" s="61"/>
      <c r="T9" s="61"/>
      <c r="U9" s="61"/>
      <c r="V9" s="61"/>
      <c r="W9" s="61"/>
      <c r="X9" s="62"/>
    </row>
    <row r="10" spans="2:24" ht="15" customHeight="1" x14ac:dyDescent="0.35">
      <c r="B10" s="3" t="s">
        <v>39</v>
      </c>
      <c r="C10" s="3" t="s">
        <v>0</v>
      </c>
      <c r="D10" s="3" t="s">
        <v>1</v>
      </c>
      <c r="E10" s="3" t="s">
        <v>2</v>
      </c>
      <c r="H10" s="69"/>
      <c r="I10" s="36" t="s">
        <v>5</v>
      </c>
      <c r="J10" s="75">
        <v>1.03</v>
      </c>
      <c r="K10" s="75">
        <v>0</v>
      </c>
      <c r="L10" s="76">
        <v>44707</v>
      </c>
      <c r="M10" s="76">
        <v>44739</v>
      </c>
      <c r="O10" s="60"/>
      <c r="P10" s="61"/>
      <c r="Q10" s="61"/>
      <c r="R10" s="61"/>
      <c r="S10" s="61"/>
      <c r="T10" s="61"/>
      <c r="U10" s="61"/>
      <c r="V10" s="61"/>
      <c r="W10" s="61"/>
      <c r="X10" s="62"/>
    </row>
    <row r="11" spans="2:24" x14ac:dyDescent="0.35">
      <c r="B11" s="4" t="s">
        <v>11</v>
      </c>
      <c r="C11" s="15">
        <v>0</v>
      </c>
      <c r="D11" s="15">
        <v>0</v>
      </c>
      <c r="E11" s="15">
        <v>0</v>
      </c>
      <c r="H11" s="67" t="s">
        <v>39</v>
      </c>
      <c r="I11" s="12" t="s">
        <v>11</v>
      </c>
      <c r="J11" s="75">
        <v>1</v>
      </c>
      <c r="K11" s="75">
        <v>6.39</v>
      </c>
      <c r="L11" s="76">
        <v>44707</v>
      </c>
      <c r="M11" s="76">
        <v>44739</v>
      </c>
      <c r="O11" s="60"/>
      <c r="P11" s="61"/>
      <c r="Q11" s="61"/>
      <c r="R11" s="61"/>
      <c r="S11" s="61"/>
      <c r="T11" s="61"/>
      <c r="U11" s="61"/>
      <c r="V11" s="61"/>
      <c r="W11" s="61"/>
      <c r="X11" s="62"/>
    </row>
    <row r="12" spans="2:24" x14ac:dyDescent="0.35">
      <c r="B12" s="4" t="s">
        <v>5</v>
      </c>
      <c r="C12" s="15">
        <v>0</v>
      </c>
      <c r="D12" s="15">
        <v>0</v>
      </c>
      <c r="E12" s="15">
        <v>0</v>
      </c>
      <c r="H12" s="68"/>
      <c r="I12" s="37" t="s">
        <v>11</v>
      </c>
      <c r="J12" s="43">
        <v>1.1499999999999999</v>
      </c>
      <c r="K12" s="43">
        <v>-109.62</v>
      </c>
      <c r="L12" s="44">
        <v>43740</v>
      </c>
      <c r="M12" s="44">
        <v>43867</v>
      </c>
      <c r="O12" s="60"/>
      <c r="P12" s="61"/>
      <c r="Q12" s="61"/>
      <c r="R12" s="61"/>
      <c r="S12" s="61"/>
      <c r="T12" s="61"/>
      <c r="U12" s="61"/>
      <c r="V12" s="61"/>
      <c r="W12" s="61"/>
      <c r="X12" s="62"/>
    </row>
    <row r="13" spans="2:24" x14ac:dyDescent="0.35">
      <c r="H13" s="68"/>
      <c r="I13" s="12" t="s">
        <v>5</v>
      </c>
      <c r="J13" s="43">
        <v>0.93</v>
      </c>
      <c r="K13" s="43">
        <v>-6.17</v>
      </c>
      <c r="L13" s="44">
        <v>43515</v>
      </c>
      <c r="M13" s="44">
        <v>43559</v>
      </c>
      <c r="O13" s="60"/>
      <c r="P13" s="61"/>
      <c r="Q13" s="61"/>
      <c r="R13" s="61"/>
      <c r="S13" s="61"/>
      <c r="T13" s="61"/>
      <c r="U13" s="61"/>
      <c r="V13" s="61"/>
      <c r="W13" s="61"/>
      <c r="X13" s="62"/>
    </row>
    <row r="14" spans="2:24" x14ac:dyDescent="0.35">
      <c r="H14" s="69"/>
      <c r="I14" s="38" t="s">
        <v>5</v>
      </c>
      <c r="J14" s="75">
        <v>1.01</v>
      </c>
      <c r="K14" s="75">
        <v>0</v>
      </c>
      <c r="L14" s="76">
        <v>44707</v>
      </c>
      <c r="M14" s="76">
        <v>44739</v>
      </c>
      <c r="O14" s="60"/>
      <c r="P14" s="61"/>
      <c r="Q14" s="61"/>
      <c r="R14" s="61"/>
      <c r="S14" s="61"/>
      <c r="T14" s="61"/>
      <c r="U14" s="61"/>
      <c r="V14" s="61"/>
      <c r="W14" s="61"/>
      <c r="X14" s="62"/>
    </row>
    <row r="15" spans="2:24" x14ac:dyDescent="0.35">
      <c r="H15" s="67" t="s">
        <v>38</v>
      </c>
      <c r="I15" s="12" t="s">
        <v>11</v>
      </c>
      <c r="J15" s="75">
        <v>1</v>
      </c>
      <c r="K15" s="75">
        <v>0</v>
      </c>
      <c r="L15" s="76">
        <v>44711</v>
      </c>
      <c r="M15" s="76">
        <v>44739</v>
      </c>
      <c r="O15" s="60"/>
      <c r="P15" s="61"/>
      <c r="Q15" s="61"/>
      <c r="R15" s="61"/>
      <c r="S15" s="61"/>
      <c r="T15" s="61"/>
      <c r="U15" s="61"/>
      <c r="V15" s="61"/>
      <c r="W15" s="61"/>
      <c r="X15" s="62"/>
    </row>
    <row r="16" spans="2:24" x14ac:dyDescent="0.35">
      <c r="B16" s="3" t="s">
        <v>38</v>
      </c>
      <c r="C16" s="3" t="s">
        <v>0</v>
      </c>
      <c r="D16" s="3" t="s">
        <v>1</v>
      </c>
      <c r="E16" s="3" t="s">
        <v>2</v>
      </c>
      <c r="H16" s="68"/>
      <c r="I16" s="39" t="s">
        <v>11</v>
      </c>
      <c r="J16" s="43">
        <v>0.86</v>
      </c>
      <c r="K16" s="43">
        <v>0</v>
      </c>
      <c r="L16" s="44">
        <v>43735</v>
      </c>
      <c r="M16" s="44">
        <v>43867</v>
      </c>
      <c r="O16" s="60"/>
      <c r="P16" s="61"/>
      <c r="Q16" s="61"/>
      <c r="R16" s="61"/>
      <c r="S16" s="61"/>
      <c r="T16" s="61"/>
      <c r="U16" s="61"/>
      <c r="V16" s="61"/>
      <c r="W16" s="61"/>
      <c r="X16" s="62"/>
    </row>
    <row r="17" spans="2:24" x14ac:dyDescent="0.35">
      <c r="B17" s="4" t="s">
        <v>11</v>
      </c>
      <c r="C17" s="15">
        <v>0</v>
      </c>
      <c r="D17" s="15">
        <v>0</v>
      </c>
      <c r="E17" s="15">
        <v>0</v>
      </c>
      <c r="H17" s="68"/>
      <c r="I17" s="12" t="s">
        <v>5</v>
      </c>
      <c r="J17" s="43">
        <v>0.9</v>
      </c>
      <c r="K17" s="43">
        <v>0</v>
      </c>
      <c r="L17" s="44">
        <v>43514</v>
      </c>
      <c r="M17" s="44">
        <v>43559</v>
      </c>
      <c r="O17" s="60"/>
      <c r="P17" s="61"/>
      <c r="Q17" s="61"/>
      <c r="R17" s="61"/>
      <c r="S17" s="61"/>
      <c r="T17" s="61"/>
      <c r="U17" s="61"/>
      <c r="V17" s="61"/>
      <c r="W17" s="61"/>
      <c r="X17" s="62"/>
    </row>
    <row r="18" spans="2:24" x14ac:dyDescent="0.35">
      <c r="B18" s="4" t="s">
        <v>5</v>
      </c>
      <c r="C18" s="15">
        <v>0</v>
      </c>
      <c r="D18" s="15">
        <v>0</v>
      </c>
      <c r="E18" s="15">
        <v>0</v>
      </c>
      <c r="H18" s="69"/>
      <c r="I18" s="40" t="s">
        <v>5</v>
      </c>
      <c r="J18" s="75">
        <v>0.99</v>
      </c>
      <c r="K18" s="75">
        <v>0</v>
      </c>
      <c r="L18" s="76">
        <v>44711</v>
      </c>
      <c r="M18" s="76">
        <v>44739</v>
      </c>
      <c r="O18" s="60"/>
      <c r="P18" s="61"/>
      <c r="Q18" s="61"/>
      <c r="R18" s="61"/>
      <c r="S18" s="61"/>
      <c r="T18" s="61"/>
      <c r="U18" s="61"/>
      <c r="V18" s="61"/>
      <c r="W18" s="61"/>
      <c r="X18" s="62"/>
    </row>
    <row r="19" spans="2:24" x14ac:dyDescent="0.35">
      <c r="B19" s="24"/>
      <c r="C19" s="25"/>
      <c r="D19" s="25"/>
      <c r="E19" s="25"/>
      <c r="H19" s="67" t="s">
        <v>37</v>
      </c>
      <c r="I19" s="12" t="s">
        <v>11</v>
      </c>
      <c r="J19" s="75">
        <v>1.02</v>
      </c>
      <c r="K19" s="75">
        <v>0</v>
      </c>
      <c r="L19" s="76">
        <v>44712</v>
      </c>
      <c r="M19" s="76">
        <v>44739</v>
      </c>
      <c r="O19" s="60"/>
      <c r="P19" s="61"/>
      <c r="Q19" s="61"/>
      <c r="R19" s="61"/>
      <c r="S19" s="61"/>
      <c r="T19" s="61"/>
      <c r="U19" s="61"/>
      <c r="V19" s="61"/>
      <c r="W19" s="61"/>
      <c r="X19" s="62"/>
    </row>
    <row r="20" spans="2:24" x14ac:dyDescent="0.35">
      <c r="B20" s="24"/>
      <c r="C20" s="34"/>
      <c r="D20" s="34"/>
      <c r="E20" s="34"/>
      <c r="H20" s="68"/>
      <c r="I20" s="41" t="s">
        <v>11</v>
      </c>
      <c r="J20" s="43">
        <v>0.97</v>
      </c>
      <c r="K20" s="43">
        <v>-7.98</v>
      </c>
      <c r="L20" s="44">
        <v>43740</v>
      </c>
      <c r="M20" s="44">
        <v>43867</v>
      </c>
      <c r="O20" s="60"/>
      <c r="P20" s="61"/>
      <c r="Q20" s="61"/>
      <c r="R20" s="61"/>
      <c r="S20" s="61"/>
      <c r="T20" s="61"/>
      <c r="U20" s="61"/>
      <c r="V20" s="61"/>
      <c r="W20" s="61"/>
      <c r="X20" s="62"/>
    </row>
    <row r="21" spans="2:24" x14ac:dyDescent="0.35">
      <c r="B21" s="3" t="s">
        <v>37</v>
      </c>
      <c r="C21" s="3" t="s">
        <v>0</v>
      </c>
      <c r="D21" s="3" t="s">
        <v>1</v>
      </c>
      <c r="E21" s="3" t="s">
        <v>2</v>
      </c>
      <c r="H21" s="68"/>
      <c r="I21" s="12" t="s">
        <v>5</v>
      </c>
      <c r="J21" s="43">
        <v>0.89</v>
      </c>
      <c r="K21" s="43">
        <v>0</v>
      </c>
      <c r="L21" s="44">
        <v>43514</v>
      </c>
      <c r="M21" s="44">
        <v>43559</v>
      </c>
      <c r="O21" s="60"/>
      <c r="P21" s="61"/>
      <c r="Q21" s="61"/>
      <c r="R21" s="61"/>
      <c r="S21" s="61"/>
      <c r="T21" s="61"/>
      <c r="U21" s="61"/>
      <c r="V21" s="61"/>
      <c r="W21" s="61"/>
      <c r="X21" s="62"/>
    </row>
    <row r="22" spans="2:24" x14ac:dyDescent="0.35">
      <c r="B22" s="4" t="s">
        <v>11</v>
      </c>
      <c r="C22" s="15">
        <v>0</v>
      </c>
      <c r="D22" s="15">
        <v>0</v>
      </c>
      <c r="E22" s="15">
        <v>0</v>
      </c>
      <c r="H22" s="69"/>
      <c r="I22" s="42" t="s">
        <v>5</v>
      </c>
      <c r="J22" s="75">
        <v>1.04</v>
      </c>
      <c r="K22" s="75">
        <v>0</v>
      </c>
      <c r="L22" s="76">
        <v>44712</v>
      </c>
      <c r="M22" s="76">
        <v>44739</v>
      </c>
      <c r="O22" s="60"/>
      <c r="P22" s="61"/>
      <c r="Q22" s="61"/>
      <c r="R22" s="61"/>
      <c r="S22" s="61"/>
      <c r="T22" s="61"/>
      <c r="U22" s="61"/>
      <c r="V22" s="61"/>
      <c r="W22" s="61"/>
      <c r="X22" s="62"/>
    </row>
    <row r="23" spans="2:24" x14ac:dyDescent="0.35">
      <c r="B23" s="4" t="s">
        <v>5</v>
      </c>
      <c r="C23" s="15">
        <v>0</v>
      </c>
      <c r="D23" s="15">
        <v>0</v>
      </c>
      <c r="E23" s="15">
        <v>0</v>
      </c>
      <c r="H23" s="67" t="s">
        <v>24</v>
      </c>
      <c r="I23" s="13" t="s">
        <v>11</v>
      </c>
      <c r="J23" s="75">
        <v>0.99</v>
      </c>
      <c r="K23" s="75">
        <v>-1.59</v>
      </c>
      <c r="L23" s="76">
        <v>44896</v>
      </c>
      <c r="M23" s="76">
        <v>44945</v>
      </c>
      <c r="O23" s="60"/>
      <c r="P23" s="61"/>
      <c r="Q23" s="61"/>
      <c r="R23" s="61"/>
      <c r="S23" s="61"/>
      <c r="T23" s="61"/>
      <c r="U23" s="61"/>
      <c r="V23" s="61"/>
      <c r="W23" s="61"/>
      <c r="X23" s="62"/>
    </row>
    <row r="24" spans="2:24" x14ac:dyDescent="0.35">
      <c r="B24" s="24"/>
      <c r="C24" s="25"/>
      <c r="D24" s="25"/>
      <c r="E24" s="25"/>
      <c r="H24" s="68"/>
      <c r="I24" s="1" t="s">
        <v>11</v>
      </c>
      <c r="J24" s="51">
        <v>0.71</v>
      </c>
      <c r="K24" s="51">
        <v>-4.67</v>
      </c>
      <c r="L24" s="44">
        <v>43860</v>
      </c>
      <c r="M24" s="44">
        <v>43964</v>
      </c>
      <c r="O24" s="60"/>
      <c r="P24" s="61"/>
      <c r="Q24" s="61"/>
      <c r="R24" s="61"/>
      <c r="S24" s="61"/>
      <c r="T24" s="61"/>
      <c r="U24" s="61"/>
      <c r="V24" s="61"/>
      <c r="W24" s="61"/>
      <c r="X24" s="62"/>
    </row>
    <row r="25" spans="2:24" x14ac:dyDescent="0.35">
      <c r="B25" s="24"/>
      <c r="C25" s="46"/>
      <c r="D25" s="46"/>
      <c r="E25" s="46"/>
      <c r="H25" s="68"/>
      <c r="I25" s="13" t="s">
        <v>5</v>
      </c>
      <c r="J25" s="75">
        <v>1.02</v>
      </c>
      <c r="K25" s="75">
        <v>-2.0299999999999998</v>
      </c>
      <c r="L25" s="76">
        <v>44896</v>
      </c>
      <c r="M25" s="76">
        <v>44945</v>
      </c>
      <c r="O25" s="60"/>
      <c r="P25" s="61"/>
      <c r="Q25" s="61"/>
      <c r="R25" s="61"/>
      <c r="S25" s="61"/>
      <c r="T25" s="61"/>
      <c r="U25" s="61"/>
      <c r="V25" s="61"/>
      <c r="W25" s="61"/>
      <c r="X25" s="62"/>
    </row>
    <row r="26" spans="2:24" x14ac:dyDescent="0.35">
      <c r="B26" s="24"/>
      <c r="C26" s="46"/>
      <c r="D26" s="46"/>
      <c r="E26" s="46"/>
      <c r="H26" s="69"/>
      <c r="I26" s="13" t="s">
        <v>5</v>
      </c>
      <c r="J26" s="43">
        <v>0.78</v>
      </c>
      <c r="K26" s="43">
        <v>0</v>
      </c>
      <c r="L26" s="44">
        <v>43860</v>
      </c>
      <c r="M26" s="44">
        <v>43964</v>
      </c>
      <c r="O26" s="60"/>
      <c r="P26" s="61"/>
      <c r="Q26" s="61"/>
      <c r="R26" s="61"/>
      <c r="S26" s="61"/>
      <c r="T26" s="61"/>
      <c r="U26" s="61"/>
      <c r="V26" s="61"/>
      <c r="W26" s="61"/>
      <c r="X26" s="62"/>
    </row>
    <row r="27" spans="2:24" x14ac:dyDescent="0.35">
      <c r="B27" s="3" t="s">
        <v>24</v>
      </c>
      <c r="C27" s="3" t="s">
        <v>0</v>
      </c>
      <c r="D27" s="3" t="s">
        <v>1</v>
      </c>
      <c r="E27" s="3" t="s">
        <v>2</v>
      </c>
      <c r="H27" s="67" t="s">
        <v>27</v>
      </c>
      <c r="I27" s="14" t="s">
        <v>11</v>
      </c>
      <c r="J27" s="52">
        <v>1</v>
      </c>
      <c r="K27" s="52">
        <v>0</v>
      </c>
      <c r="L27" s="54" t="s">
        <v>49</v>
      </c>
      <c r="M27" s="44">
        <v>44054</v>
      </c>
      <c r="O27" s="60"/>
      <c r="P27" s="61"/>
      <c r="Q27" s="61"/>
      <c r="R27" s="61"/>
      <c r="S27" s="61"/>
      <c r="T27" s="61"/>
      <c r="U27" s="61"/>
      <c r="V27" s="61"/>
      <c r="W27" s="61"/>
      <c r="X27" s="62"/>
    </row>
    <row r="28" spans="2:24" x14ac:dyDescent="0.35">
      <c r="B28" s="4" t="s">
        <v>11</v>
      </c>
      <c r="C28" s="15">
        <v>0</v>
      </c>
      <c r="D28" s="15">
        <v>0</v>
      </c>
      <c r="E28" s="15">
        <v>0</v>
      </c>
      <c r="H28" s="68"/>
      <c r="I28" s="14" t="s">
        <v>11</v>
      </c>
      <c r="J28" s="77">
        <v>1.48</v>
      </c>
      <c r="K28" s="77">
        <v>-9.4499999999999993</v>
      </c>
      <c r="L28" s="78">
        <v>44223</v>
      </c>
      <c r="M28" s="78">
        <v>44312</v>
      </c>
      <c r="O28" s="60"/>
      <c r="P28" s="61"/>
      <c r="Q28" s="61"/>
      <c r="R28" s="61"/>
      <c r="S28" s="61"/>
      <c r="T28" s="61"/>
      <c r="U28" s="61"/>
      <c r="V28" s="61"/>
      <c r="W28" s="61"/>
      <c r="X28" s="62"/>
    </row>
    <row r="29" spans="2:24" x14ac:dyDescent="0.35">
      <c r="B29" s="4" t="s">
        <v>5</v>
      </c>
      <c r="C29" s="15">
        <v>0</v>
      </c>
      <c r="D29" s="15">
        <v>0</v>
      </c>
      <c r="E29" s="15">
        <v>0</v>
      </c>
      <c r="H29" s="68"/>
      <c r="I29" s="14" t="s">
        <v>5</v>
      </c>
      <c r="J29" s="77">
        <v>0.88</v>
      </c>
      <c r="K29" s="77">
        <v>0</v>
      </c>
      <c r="L29" s="78">
        <v>44223</v>
      </c>
      <c r="M29" s="78">
        <v>44312</v>
      </c>
      <c r="O29" s="60"/>
      <c r="P29" s="61"/>
      <c r="Q29" s="61"/>
      <c r="R29" s="61"/>
      <c r="S29" s="61"/>
      <c r="T29" s="61"/>
      <c r="U29" s="61"/>
      <c r="V29" s="61"/>
      <c r="W29" s="61"/>
      <c r="X29" s="62"/>
    </row>
    <row r="30" spans="2:24" x14ac:dyDescent="0.35">
      <c r="H30" s="69"/>
      <c r="I30" s="14" t="s">
        <v>5</v>
      </c>
      <c r="J30" s="52">
        <v>1.06</v>
      </c>
      <c r="K30" s="52">
        <v>-5.54</v>
      </c>
      <c r="L30" s="44">
        <v>43797</v>
      </c>
      <c r="M30" s="44">
        <v>43867</v>
      </c>
      <c r="O30" s="60"/>
      <c r="P30" s="61"/>
      <c r="Q30" s="61"/>
      <c r="R30" s="61"/>
      <c r="S30" s="61"/>
      <c r="T30" s="61"/>
      <c r="U30" s="61"/>
      <c r="V30" s="61"/>
      <c r="W30" s="61"/>
      <c r="X30" s="62"/>
    </row>
    <row r="31" spans="2:24" x14ac:dyDescent="0.35">
      <c r="H31" s="67" t="s">
        <v>28</v>
      </c>
      <c r="I31" s="14" t="s">
        <v>11</v>
      </c>
      <c r="J31" s="52">
        <v>0.97</v>
      </c>
      <c r="K31" s="52">
        <v>0</v>
      </c>
      <c r="L31" s="55">
        <v>44312</v>
      </c>
      <c r="M31" s="55">
        <v>44361</v>
      </c>
      <c r="O31" s="60"/>
      <c r="P31" s="61"/>
      <c r="Q31" s="61"/>
      <c r="R31" s="61"/>
      <c r="S31" s="61"/>
      <c r="T31" s="61"/>
      <c r="U31" s="61"/>
      <c r="V31" s="61"/>
      <c r="W31" s="61"/>
      <c r="X31" s="62"/>
    </row>
    <row r="32" spans="2:24" x14ac:dyDescent="0.35">
      <c r="H32" s="68"/>
      <c r="I32" s="14" t="s">
        <v>11</v>
      </c>
      <c r="J32" s="79">
        <v>0.99</v>
      </c>
      <c r="K32" s="79">
        <v>13.53</v>
      </c>
      <c r="L32" s="80">
        <v>44855</v>
      </c>
      <c r="M32" s="80">
        <v>44909</v>
      </c>
      <c r="O32" s="60"/>
      <c r="P32" s="61"/>
      <c r="Q32" s="61"/>
      <c r="R32" s="61"/>
      <c r="S32" s="61"/>
      <c r="T32" s="61"/>
      <c r="U32" s="61"/>
      <c r="V32" s="61"/>
      <c r="W32" s="61"/>
      <c r="X32" s="62"/>
    </row>
    <row r="33" spans="2:24" x14ac:dyDescent="0.35">
      <c r="B33" s="3" t="s">
        <v>34</v>
      </c>
      <c r="C33" s="3" t="s">
        <v>0</v>
      </c>
      <c r="D33" s="3" t="s">
        <v>1</v>
      </c>
      <c r="E33" s="3" t="s">
        <v>2</v>
      </c>
      <c r="H33" s="68"/>
      <c r="I33" s="14" t="s">
        <v>5</v>
      </c>
      <c r="J33" s="52">
        <v>1.44</v>
      </c>
      <c r="K33" s="52">
        <v>-0.65</v>
      </c>
      <c r="L33" s="55">
        <v>44312</v>
      </c>
      <c r="M33" s="55">
        <v>44361</v>
      </c>
      <c r="O33" s="60"/>
      <c r="P33" s="61"/>
      <c r="Q33" s="61"/>
      <c r="R33" s="61"/>
      <c r="S33" s="61"/>
      <c r="T33" s="61"/>
      <c r="U33" s="61"/>
      <c r="V33" s="61"/>
      <c r="W33" s="61"/>
      <c r="X33" s="62"/>
    </row>
    <row r="34" spans="2:24" x14ac:dyDescent="0.35">
      <c r="B34" s="4" t="s">
        <v>11</v>
      </c>
      <c r="C34" s="15">
        <v>0</v>
      </c>
      <c r="D34" s="15">
        <v>0</v>
      </c>
      <c r="E34" s="15">
        <v>0</v>
      </c>
      <c r="H34" s="69"/>
      <c r="I34" s="14" t="s">
        <v>5</v>
      </c>
      <c r="J34" s="79">
        <v>1.04</v>
      </c>
      <c r="K34" s="79">
        <v>0</v>
      </c>
      <c r="L34" s="80">
        <v>44855</v>
      </c>
      <c r="M34" s="80">
        <v>44909</v>
      </c>
      <c r="O34" s="60"/>
      <c r="P34" s="61"/>
      <c r="Q34" s="61"/>
      <c r="R34" s="61"/>
      <c r="S34" s="61"/>
      <c r="T34" s="61"/>
      <c r="U34" s="61"/>
      <c r="V34" s="61"/>
      <c r="W34" s="61"/>
      <c r="X34" s="62"/>
    </row>
    <row r="35" spans="2:24" x14ac:dyDescent="0.35">
      <c r="B35" s="4" t="s">
        <v>5</v>
      </c>
      <c r="C35" s="15">
        <v>0</v>
      </c>
      <c r="D35" s="15">
        <v>0</v>
      </c>
      <c r="E35" s="15">
        <v>0</v>
      </c>
      <c r="H35" s="67" t="s">
        <v>29</v>
      </c>
      <c r="I35" s="14" t="s">
        <v>11</v>
      </c>
      <c r="J35" s="75">
        <v>0.95</v>
      </c>
      <c r="K35" s="75">
        <v>11.2</v>
      </c>
      <c r="L35" s="76">
        <v>44543</v>
      </c>
      <c r="M35" s="76">
        <v>44582</v>
      </c>
      <c r="O35" s="60"/>
      <c r="P35" s="61"/>
      <c r="Q35" s="61"/>
      <c r="R35" s="61"/>
      <c r="S35" s="61"/>
      <c r="T35" s="61"/>
      <c r="U35" s="61"/>
      <c r="V35" s="61"/>
      <c r="W35" s="61"/>
      <c r="X35" s="62"/>
    </row>
    <row r="36" spans="2:24" x14ac:dyDescent="0.35">
      <c r="B36" s="21"/>
      <c r="C36" s="21"/>
      <c r="D36" s="21"/>
      <c r="E36" s="21"/>
      <c r="H36" s="68"/>
      <c r="I36" s="14" t="s">
        <v>11</v>
      </c>
      <c r="J36" s="52">
        <v>0.95</v>
      </c>
      <c r="K36" s="52">
        <v>11.2</v>
      </c>
      <c r="L36" s="44">
        <v>43803</v>
      </c>
      <c r="M36" s="44">
        <v>43867</v>
      </c>
      <c r="O36" s="60"/>
      <c r="P36" s="61"/>
      <c r="Q36" s="61"/>
      <c r="R36" s="61"/>
      <c r="S36" s="61"/>
      <c r="T36" s="61"/>
      <c r="U36" s="61"/>
      <c r="V36" s="61"/>
      <c r="W36" s="61"/>
      <c r="X36" s="62"/>
    </row>
    <row r="37" spans="2:24" x14ac:dyDescent="0.35">
      <c r="B37" s="3" t="s">
        <v>35</v>
      </c>
      <c r="C37" s="3" t="s">
        <v>0</v>
      </c>
      <c r="D37" s="3" t="s">
        <v>1</v>
      </c>
      <c r="E37" s="3" t="s">
        <v>2</v>
      </c>
      <c r="H37" s="68"/>
      <c r="I37" s="14" t="s">
        <v>5</v>
      </c>
      <c r="J37" s="52">
        <v>0.92</v>
      </c>
      <c r="K37" s="52">
        <v>2.21</v>
      </c>
      <c r="L37" s="44">
        <v>44172</v>
      </c>
      <c r="M37" s="44">
        <v>44231</v>
      </c>
      <c r="O37" s="60"/>
      <c r="P37" s="61"/>
      <c r="Q37" s="61"/>
      <c r="R37" s="61"/>
      <c r="S37" s="61"/>
      <c r="T37" s="61"/>
      <c r="U37" s="61"/>
      <c r="V37" s="61"/>
      <c r="W37" s="61"/>
      <c r="X37" s="62"/>
    </row>
    <row r="38" spans="2:24" x14ac:dyDescent="0.35">
      <c r="B38" s="4" t="s">
        <v>11</v>
      </c>
      <c r="C38" s="15">
        <v>0</v>
      </c>
      <c r="D38" s="15">
        <v>0</v>
      </c>
      <c r="E38" s="15">
        <v>0</v>
      </c>
      <c r="H38" s="69"/>
      <c r="I38" s="14" t="s">
        <v>5</v>
      </c>
      <c r="J38" s="79">
        <v>0.78</v>
      </c>
      <c r="K38" s="79">
        <v>0</v>
      </c>
      <c r="L38" s="76">
        <v>44543</v>
      </c>
      <c r="M38" s="76">
        <v>44582</v>
      </c>
      <c r="O38" s="60"/>
      <c r="P38" s="61"/>
      <c r="Q38" s="61"/>
      <c r="R38" s="61"/>
      <c r="S38" s="61"/>
      <c r="T38" s="61"/>
      <c r="U38" s="61"/>
      <c r="V38" s="61"/>
      <c r="W38" s="61"/>
      <c r="X38" s="62"/>
    </row>
    <row r="39" spans="2:24" x14ac:dyDescent="0.35">
      <c r="B39" s="4" t="s">
        <v>5</v>
      </c>
      <c r="C39" s="15">
        <v>0</v>
      </c>
      <c r="D39" s="15">
        <v>0</v>
      </c>
      <c r="E39" s="15">
        <v>0</v>
      </c>
      <c r="H39" s="67" t="s">
        <v>30</v>
      </c>
      <c r="I39" s="14" t="s">
        <v>11</v>
      </c>
      <c r="J39" s="79">
        <v>0.94</v>
      </c>
      <c r="K39" s="79">
        <v>9.0500000000000007</v>
      </c>
      <c r="L39" s="76">
        <v>44546</v>
      </c>
      <c r="M39" s="76">
        <v>44594</v>
      </c>
      <c r="O39" s="60"/>
      <c r="P39" s="61"/>
      <c r="Q39" s="61"/>
      <c r="R39" s="61"/>
      <c r="S39" s="61"/>
      <c r="T39" s="61"/>
      <c r="U39" s="61"/>
      <c r="V39" s="61"/>
      <c r="W39" s="61"/>
      <c r="X39" s="62"/>
    </row>
    <row r="40" spans="2:24" x14ac:dyDescent="0.35">
      <c r="B40" s="24"/>
      <c r="C40" s="25"/>
      <c r="D40" s="25"/>
      <c r="E40" s="25"/>
      <c r="H40" s="68"/>
      <c r="I40" s="14" t="s">
        <v>11</v>
      </c>
      <c r="J40" s="52">
        <v>0.8</v>
      </c>
      <c r="K40" s="52">
        <v>-8.59</v>
      </c>
      <c r="L40" s="44">
        <v>43812</v>
      </c>
      <c r="M40" s="44">
        <v>43867</v>
      </c>
      <c r="O40" s="60"/>
      <c r="P40" s="61"/>
      <c r="Q40" s="61"/>
      <c r="R40" s="61"/>
      <c r="S40" s="61"/>
      <c r="T40" s="61"/>
      <c r="U40" s="61"/>
      <c r="V40" s="61"/>
      <c r="W40" s="61"/>
      <c r="X40" s="62"/>
    </row>
    <row r="41" spans="2:24" x14ac:dyDescent="0.35">
      <c r="B41" s="24"/>
      <c r="C41" s="25"/>
      <c r="D41" s="27"/>
      <c r="E41" s="25"/>
      <c r="H41" s="68"/>
      <c r="I41" s="14" t="s">
        <v>5</v>
      </c>
      <c r="J41" s="79">
        <v>0.84</v>
      </c>
      <c r="K41" s="79">
        <v>21.77</v>
      </c>
      <c r="L41" s="76">
        <v>44546</v>
      </c>
      <c r="M41" s="76">
        <v>44594</v>
      </c>
      <c r="O41" s="60"/>
      <c r="P41" s="61"/>
      <c r="Q41" s="61"/>
      <c r="R41" s="61"/>
      <c r="S41" s="61"/>
      <c r="T41" s="61"/>
      <c r="U41" s="61"/>
      <c r="V41" s="61"/>
      <c r="W41" s="61"/>
      <c r="X41" s="62"/>
    </row>
    <row r="42" spans="2:24" x14ac:dyDescent="0.35">
      <c r="B42" s="3" t="s">
        <v>31</v>
      </c>
      <c r="C42" s="3" t="s">
        <v>0</v>
      </c>
      <c r="D42" s="3" t="s">
        <v>1</v>
      </c>
      <c r="E42" s="3" t="s">
        <v>2</v>
      </c>
      <c r="H42" s="69"/>
      <c r="I42" s="14" t="s">
        <v>5</v>
      </c>
      <c r="J42" s="52">
        <v>0.83</v>
      </c>
      <c r="K42" s="52">
        <v>18.27</v>
      </c>
      <c r="L42" s="44">
        <v>43812</v>
      </c>
      <c r="M42" s="44">
        <v>43867</v>
      </c>
      <c r="O42" s="60"/>
      <c r="P42" s="61"/>
      <c r="Q42" s="61"/>
      <c r="R42" s="61"/>
      <c r="S42" s="61"/>
      <c r="T42" s="61"/>
      <c r="U42" s="61"/>
      <c r="V42" s="61"/>
      <c r="W42" s="61"/>
      <c r="X42" s="62"/>
    </row>
    <row r="43" spans="2:24" x14ac:dyDescent="0.35">
      <c r="B43" s="4" t="s">
        <v>11</v>
      </c>
      <c r="C43" s="15">
        <v>0</v>
      </c>
      <c r="D43" s="15">
        <v>0</v>
      </c>
      <c r="E43" s="15">
        <v>0</v>
      </c>
      <c r="H43" s="70" t="s">
        <v>31</v>
      </c>
      <c r="I43" s="6" t="s">
        <v>11</v>
      </c>
      <c r="J43" s="43">
        <v>1.31</v>
      </c>
      <c r="K43" s="43">
        <v>-29.82</v>
      </c>
      <c r="L43" s="44">
        <v>43396</v>
      </c>
      <c r="M43" s="44">
        <v>43538</v>
      </c>
      <c r="O43" s="60"/>
      <c r="P43" s="61"/>
      <c r="Q43" s="61"/>
      <c r="R43" s="61"/>
      <c r="S43" s="61"/>
      <c r="T43" s="61"/>
      <c r="U43" s="61"/>
      <c r="V43" s="61"/>
      <c r="W43" s="61"/>
      <c r="X43" s="62"/>
    </row>
    <row r="44" spans="2:24" x14ac:dyDescent="0.35">
      <c r="B44" s="4" t="s">
        <v>5</v>
      </c>
      <c r="C44" s="15">
        <v>0</v>
      </c>
      <c r="D44" s="15">
        <v>0</v>
      </c>
      <c r="E44" s="15">
        <v>0</v>
      </c>
      <c r="H44" s="71"/>
      <c r="I44" s="4" t="s">
        <v>11</v>
      </c>
      <c r="J44" s="82">
        <v>0.97</v>
      </c>
      <c r="K44" s="82">
        <v>0</v>
      </c>
      <c r="L44" s="76">
        <v>44865</v>
      </c>
      <c r="M44" s="76">
        <v>44909</v>
      </c>
      <c r="O44" s="60"/>
      <c r="P44" s="61"/>
      <c r="Q44" s="61"/>
      <c r="R44" s="61"/>
      <c r="S44" s="61"/>
      <c r="T44" s="61"/>
      <c r="U44" s="61"/>
      <c r="V44" s="61"/>
      <c r="W44" s="61"/>
      <c r="X44" s="62"/>
    </row>
    <row r="45" spans="2:24" x14ac:dyDescent="0.35">
      <c r="B45" s="22" t="s">
        <v>4</v>
      </c>
      <c r="C45" s="23">
        <v>0</v>
      </c>
      <c r="D45" s="26">
        <v>0</v>
      </c>
      <c r="E45" s="23">
        <v>0</v>
      </c>
      <c r="H45" s="71"/>
      <c r="I45" s="6" t="s">
        <v>5</v>
      </c>
      <c r="J45" s="43">
        <v>0.86</v>
      </c>
      <c r="K45" s="43">
        <v>0</v>
      </c>
      <c r="L45" s="44">
        <v>43396</v>
      </c>
      <c r="M45" s="44">
        <v>43538</v>
      </c>
      <c r="O45" s="60"/>
      <c r="P45" s="61"/>
      <c r="Q45" s="61"/>
      <c r="R45" s="61"/>
      <c r="S45" s="61"/>
      <c r="T45" s="61"/>
      <c r="U45" s="61"/>
      <c r="V45" s="61"/>
      <c r="W45" s="61"/>
      <c r="X45" s="62"/>
    </row>
    <row r="46" spans="2:24" x14ac:dyDescent="0.35">
      <c r="B46" s="22" t="s">
        <v>33</v>
      </c>
      <c r="C46" s="23">
        <v>0</v>
      </c>
      <c r="D46" s="26">
        <v>0</v>
      </c>
      <c r="E46" s="23">
        <v>0</v>
      </c>
      <c r="H46" s="71"/>
      <c r="I46" s="6" t="s">
        <v>5</v>
      </c>
      <c r="J46" s="83">
        <v>0.88</v>
      </c>
      <c r="K46" s="83">
        <v>0</v>
      </c>
      <c r="L46" s="76">
        <v>44865</v>
      </c>
      <c r="M46" s="76">
        <v>44909</v>
      </c>
      <c r="O46" s="60"/>
      <c r="P46" s="61"/>
      <c r="Q46" s="61"/>
      <c r="R46" s="61"/>
      <c r="S46" s="61"/>
      <c r="T46" s="61"/>
      <c r="U46" s="61"/>
      <c r="V46" s="61"/>
      <c r="W46" s="61"/>
      <c r="X46" s="62"/>
    </row>
    <row r="47" spans="2:24" x14ac:dyDescent="0.35">
      <c r="B47" s="24"/>
      <c r="C47" s="25"/>
      <c r="D47" s="27"/>
      <c r="E47" s="25"/>
      <c r="H47" s="71"/>
      <c r="I47" s="6" t="s">
        <v>4</v>
      </c>
      <c r="J47" s="81">
        <v>0.72</v>
      </c>
      <c r="K47" s="81">
        <v>0</v>
      </c>
      <c r="L47" s="44">
        <v>43396</v>
      </c>
      <c r="M47" s="44">
        <v>43538</v>
      </c>
      <c r="O47" s="60"/>
      <c r="P47" s="61"/>
      <c r="Q47" s="61"/>
      <c r="R47" s="61"/>
      <c r="S47" s="61"/>
      <c r="T47" s="61"/>
      <c r="U47" s="61"/>
      <c r="V47" s="61"/>
      <c r="W47" s="61"/>
      <c r="X47" s="62"/>
    </row>
    <row r="48" spans="2:24" x14ac:dyDescent="0.35">
      <c r="B48" s="3" t="s">
        <v>32</v>
      </c>
      <c r="C48" s="3" t="s">
        <v>0</v>
      </c>
      <c r="D48" s="3" t="s">
        <v>1</v>
      </c>
      <c r="E48" s="3" t="s">
        <v>2</v>
      </c>
      <c r="H48" s="71"/>
      <c r="I48" s="6" t="s">
        <v>4</v>
      </c>
      <c r="J48" s="83">
        <v>0.97</v>
      </c>
      <c r="K48" s="83">
        <v>-3.25</v>
      </c>
      <c r="L48" s="76">
        <v>44865</v>
      </c>
      <c r="M48" s="76">
        <v>44909</v>
      </c>
      <c r="O48" s="60"/>
      <c r="P48" s="61"/>
      <c r="Q48" s="61"/>
      <c r="R48" s="61"/>
      <c r="S48" s="61"/>
      <c r="T48" s="61"/>
      <c r="U48" s="61"/>
      <c r="V48" s="61"/>
      <c r="W48" s="61"/>
      <c r="X48" s="62"/>
    </row>
    <row r="49" spans="2:24" x14ac:dyDescent="0.35">
      <c r="B49" s="4" t="s">
        <v>11</v>
      </c>
      <c r="C49" s="15">
        <v>0</v>
      </c>
      <c r="D49" s="15">
        <v>0</v>
      </c>
      <c r="E49" s="15">
        <v>0</v>
      </c>
      <c r="H49" s="71"/>
      <c r="I49" s="6" t="s">
        <v>33</v>
      </c>
      <c r="J49" s="51">
        <v>13.09</v>
      </c>
      <c r="K49" s="51">
        <v>18.82</v>
      </c>
      <c r="L49" s="44">
        <v>43396</v>
      </c>
      <c r="M49" s="44">
        <v>43237</v>
      </c>
      <c r="O49" s="60"/>
      <c r="P49" s="61"/>
      <c r="Q49" s="61"/>
      <c r="R49" s="61"/>
      <c r="S49" s="61"/>
      <c r="T49" s="61"/>
      <c r="U49" s="61"/>
      <c r="V49" s="61"/>
      <c r="W49" s="61"/>
      <c r="X49" s="62"/>
    </row>
    <row r="50" spans="2:24" x14ac:dyDescent="0.35">
      <c r="B50" s="4" t="s">
        <v>5</v>
      </c>
      <c r="C50" s="15">
        <v>0</v>
      </c>
      <c r="D50" s="15">
        <v>0</v>
      </c>
      <c r="E50" s="15">
        <v>0</v>
      </c>
      <c r="H50" s="72"/>
      <c r="I50" s="6" t="s">
        <v>33</v>
      </c>
      <c r="J50" s="75">
        <v>88.31</v>
      </c>
      <c r="K50" s="75">
        <v>0</v>
      </c>
      <c r="L50" s="76">
        <v>44865</v>
      </c>
      <c r="M50" s="76">
        <v>44909</v>
      </c>
      <c r="O50" s="60"/>
      <c r="P50" s="61"/>
      <c r="Q50" s="61"/>
      <c r="R50" s="61"/>
      <c r="S50" s="61"/>
      <c r="T50" s="61"/>
      <c r="U50" s="61"/>
      <c r="V50" s="61"/>
      <c r="W50" s="61"/>
      <c r="X50" s="62"/>
    </row>
    <row r="51" spans="2:24" x14ac:dyDescent="0.35">
      <c r="B51" s="22" t="s">
        <v>4</v>
      </c>
      <c r="C51" s="23">
        <v>0</v>
      </c>
      <c r="D51" s="26">
        <v>0</v>
      </c>
      <c r="E51" s="23">
        <v>0</v>
      </c>
      <c r="H51" s="70" t="s">
        <v>32</v>
      </c>
      <c r="I51" s="4" t="s">
        <v>11</v>
      </c>
      <c r="J51" s="75">
        <v>1.01</v>
      </c>
      <c r="K51" s="75">
        <v>0</v>
      </c>
      <c r="L51" s="76">
        <v>44894</v>
      </c>
      <c r="M51" s="76">
        <v>44909</v>
      </c>
      <c r="O51" s="60"/>
      <c r="P51" s="61"/>
      <c r="Q51" s="61"/>
      <c r="R51" s="61"/>
      <c r="S51" s="61"/>
      <c r="T51" s="61"/>
      <c r="U51" s="61"/>
      <c r="V51" s="61"/>
      <c r="W51" s="61"/>
      <c r="X51" s="62"/>
    </row>
    <row r="52" spans="2:24" x14ac:dyDescent="0.35">
      <c r="B52" s="22" t="s">
        <v>33</v>
      </c>
      <c r="C52" s="23">
        <v>0</v>
      </c>
      <c r="D52" s="26">
        <v>0</v>
      </c>
      <c r="E52" s="23">
        <v>0</v>
      </c>
      <c r="H52" s="74"/>
      <c r="I52" s="4" t="s">
        <v>11</v>
      </c>
      <c r="J52" s="43">
        <v>1.06</v>
      </c>
      <c r="K52" s="43">
        <v>-2.42</v>
      </c>
      <c r="L52" s="44">
        <v>43720</v>
      </c>
      <c r="M52" s="44">
        <v>43755</v>
      </c>
      <c r="O52" s="60"/>
      <c r="P52" s="61"/>
      <c r="Q52" s="61"/>
      <c r="R52" s="61"/>
      <c r="S52" s="61"/>
      <c r="T52" s="61"/>
      <c r="U52" s="61"/>
      <c r="V52" s="61"/>
      <c r="W52" s="61"/>
      <c r="X52" s="62"/>
    </row>
    <row r="53" spans="2:24" ht="15" thickBot="1" x14ac:dyDescent="0.4">
      <c r="H53" s="71"/>
      <c r="I53" s="4" t="s">
        <v>5</v>
      </c>
      <c r="J53" s="75">
        <v>0.79</v>
      </c>
      <c r="K53" s="75">
        <v>0</v>
      </c>
      <c r="L53" s="76">
        <v>44894</v>
      </c>
      <c r="M53" s="76">
        <v>44909</v>
      </c>
      <c r="O53" s="63"/>
      <c r="P53" s="64"/>
      <c r="Q53" s="64"/>
      <c r="R53" s="64"/>
      <c r="S53" s="64"/>
      <c r="T53" s="64"/>
      <c r="U53" s="64"/>
      <c r="V53" s="64"/>
      <c r="W53" s="64"/>
      <c r="X53" s="65"/>
    </row>
    <row r="54" spans="2:24" x14ac:dyDescent="0.35">
      <c r="B54" s="24"/>
      <c r="C54" s="28"/>
      <c r="D54" s="29"/>
      <c r="E54" s="29"/>
      <c r="H54" s="71"/>
      <c r="I54" s="4" t="s">
        <v>5</v>
      </c>
      <c r="J54" s="43">
        <v>0.7</v>
      </c>
      <c r="K54" s="43">
        <v>0</v>
      </c>
      <c r="L54" s="44">
        <v>43720</v>
      </c>
      <c r="M54" s="44">
        <v>43755</v>
      </c>
      <c r="O54" s="17"/>
      <c r="P54" s="17"/>
      <c r="Q54" s="17"/>
      <c r="R54" s="17"/>
      <c r="S54" s="17"/>
      <c r="T54" s="17"/>
      <c r="U54" s="17"/>
      <c r="V54" s="17"/>
      <c r="W54" s="17"/>
      <c r="X54" s="17"/>
    </row>
    <row r="55" spans="2:24" x14ac:dyDescent="0.35">
      <c r="B55" s="30" t="s">
        <v>24</v>
      </c>
      <c r="C55" s="66" t="s">
        <v>41</v>
      </c>
      <c r="D55" s="66"/>
      <c r="E55" s="66"/>
      <c r="H55" s="71"/>
      <c r="I55" s="4" t="s">
        <v>4</v>
      </c>
      <c r="J55" s="75">
        <v>1.03</v>
      </c>
      <c r="K55" s="75">
        <v>-20.5</v>
      </c>
      <c r="L55" s="76">
        <v>44894</v>
      </c>
      <c r="M55" s="76">
        <v>44909</v>
      </c>
      <c r="O55" s="17"/>
      <c r="P55" s="17"/>
      <c r="Q55" s="17"/>
      <c r="R55" s="17"/>
      <c r="S55" s="17"/>
      <c r="T55" s="17"/>
      <c r="U55" s="17"/>
      <c r="V55" s="17"/>
      <c r="W55" s="17"/>
      <c r="X55" s="17"/>
    </row>
    <row r="56" spans="2:24" x14ac:dyDescent="0.35">
      <c r="B56" s="22" t="s">
        <v>4</v>
      </c>
      <c r="C56" s="66" t="s">
        <v>40</v>
      </c>
      <c r="D56" s="66"/>
      <c r="E56" s="66"/>
      <c r="H56" s="71"/>
      <c r="I56" s="4" t="s">
        <v>4</v>
      </c>
      <c r="J56" s="43">
        <v>1</v>
      </c>
      <c r="K56" s="43">
        <v>0</v>
      </c>
      <c r="L56" s="44">
        <v>43626</v>
      </c>
      <c r="M56" s="44">
        <v>43594</v>
      </c>
      <c r="O56" s="17"/>
      <c r="P56" s="17"/>
      <c r="Q56" s="17"/>
      <c r="R56" s="17"/>
      <c r="S56" s="17"/>
      <c r="T56" s="17"/>
      <c r="U56" s="17"/>
      <c r="V56" s="17"/>
      <c r="W56" s="17"/>
      <c r="X56" s="17"/>
    </row>
    <row r="57" spans="2:24" x14ac:dyDescent="0.35">
      <c r="B57" s="22" t="s">
        <v>33</v>
      </c>
      <c r="C57" s="66" t="s">
        <v>40</v>
      </c>
      <c r="D57" s="66"/>
      <c r="E57" s="66"/>
      <c r="H57" s="71"/>
      <c r="I57" s="4" t="s">
        <v>33</v>
      </c>
      <c r="J57" s="43">
        <v>170.48</v>
      </c>
      <c r="K57" s="43">
        <v>13.21</v>
      </c>
      <c r="L57" s="44">
        <v>43373</v>
      </c>
      <c r="M57" s="44">
        <v>43620</v>
      </c>
      <c r="O57" s="45"/>
      <c r="P57" s="45"/>
      <c r="Q57" s="45"/>
      <c r="R57" s="45"/>
      <c r="S57" s="45"/>
      <c r="T57" s="45"/>
      <c r="U57" s="45"/>
      <c r="V57" s="45"/>
      <c r="W57" s="45"/>
      <c r="X57" s="45"/>
    </row>
    <row r="58" spans="2:24" x14ac:dyDescent="0.35">
      <c r="B58" s="22" t="s">
        <v>11</v>
      </c>
      <c r="C58" s="66" t="s">
        <v>43</v>
      </c>
      <c r="D58" s="66"/>
      <c r="E58" s="66"/>
      <c r="H58" s="72"/>
      <c r="I58" s="4" t="s">
        <v>33</v>
      </c>
      <c r="J58" s="75">
        <v>1030.1400000000001</v>
      </c>
      <c r="K58" s="75">
        <v>-0.61</v>
      </c>
      <c r="L58" s="76">
        <v>44894</v>
      </c>
      <c r="M58" s="76">
        <v>44909</v>
      </c>
      <c r="O58" s="11"/>
      <c r="P58" s="11"/>
      <c r="Q58" s="11"/>
      <c r="R58" s="11"/>
      <c r="S58" s="11"/>
      <c r="T58" s="11"/>
      <c r="U58" s="11"/>
      <c r="V58" s="11"/>
      <c r="W58" s="11"/>
      <c r="X58" s="11"/>
    </row>
    <row r="59" spans="2:24" x14ac:dyDescent="0.35">
      <c r="B59" s="22" t="s">
        <v>42</v>
      </c>
      <c r="C59" s="66" t="s">
        <v>43</v>
      </c>
      <c r="D59" s="66"/>
      <c r="E59" s="66"/>
      <c r="O59" s="45"/>
      <c r="P59" s="45"/>
      <c r="Q59" s="45"/>
      <c r="R59" s="45"/>
      <c r="S59" s="45"/>
      <c r="T59" s="45"/>
      <c r="U59" s="45"/>
      <c r="V59" s="45"/>
      <c r="W59" s="45"/>
      <c r="X59" s="45"/>
    </row>
    <row r="60" spans="2:24" x14ac:dyDescent="0.35">
      <c r="B60" s="24"/>
      <c r="C60" s="28"/>
      <c r="D60" s="29"/>
      <c r="E60" s="29"/>
      <c r="H60" s="31"/>
      <c r="I60" s="31"/>
      <c r="J60" s="16"/>
      <c r="K60" s="16"/>
      <c r="L60" s="16"/>
      <c r="M60" s="16"/>
      <c r="O60" s="17"/>
      <c r="P60" s="17"/>
      <c r="Q60" s="17"/>
      <c r="R60" s="17"/>
      <c r="S60" s="17"/>
      <c r="T60" s="17"/>
      <c r="U60" s="17"/>
      <c r="V60" s="17"/>
      <c r="W60" s="17"/>
      <c r="X60" s="17"/>
    </row>
    <row r="61" spans="2:24" x14ac:dyDescent="0.35">
      <c r="B61" s="30" t="s">
        <v>34</v>
      </c>
      <c r="C61" s="66" t="s">
        <v>41</v>
      </c>
      <c r="D61" s="66"/>
      <c r="E61" s="66"/>
      <c r="O61" s="45"/>
      <c r="P61" s="45"/>
      <c r="Q61" s="45"/>
      <c r="R61" s="45"/>
      <c r="S61" s="45"/>
      <c r="T61" s="45"/>
      <c r="U61" s="45"/>
      <c r="V61" s="45"/>
      <c r="W61" s="45"/>
      <c r="X61" s="45"/>
    </row>
    <row r="62" spans="2:24" x14ac:dyDescent="0.35">
      <c r="B62" s="22" t="s">
        <v>4</v>
      </c>
      <c r="C62" s="66" t="s">
        <v>40</v>
      </c>
      <c r="D62" s="66"/>
      <c r="E62" s="66"/>
      <c r="P62" s="2"/>
      <c r="Q62" s="2"/>
      <c r="R62" s="2"/>
      <c r="S62" s="2"/>
      <c r="T62" s="2"/>
      <c r="U62" s="2"/>
      <c r="V62" s="17"/>
      <c r="W62" s="17"/>
      <c r="X62" s="17"/>
    </row>
    <row r="63" spans="2:24" x14ac:dyDescent="0.35">
      <c r="B63" s="22" t="s">
        <v>33</v>
      </c>
      <c r="C63" s="66" t="s">
        <v>40</v>
      </c>
      <c r="D63" s="66"/>
      <c r="E63" s="66"/>
      <c r="P63" s="2"/>
      <c r="Q63" s="2"/>
      <c r="R63" s="2"/>
      <c r="S63" s="2"/>
      <c r="T63" s="2"/>
      <c r="U63" s="2"/>
      <c r="V63" s="47"/>
      <c r="W63" s="47"/>
      <c r="X63" s="47"/>
    </row>
    <row r="64" spans="2:24" x14ac:dyDescent="0.35">
      <c r="B64" s="22" t="s">
        <v>11</v>
      </c>
      <c r="C64" s="66" t="s">
        <v>43</v>
      </c>
      <c r="D64" s="66"/>
      <c r="E64" s="66"/>
      <c r="V64" s="17"/>
      <c r="W64" s="17"/>
      <c r="X64" s="17"/>
    </row>
    <row r="65" spans="2:24" x14ac:dyDescent="0.35">
      <c r="B65" s="22" t="s">
        <v>42</v>
      </c>
      <c r="C65" s="66" t="s">
        <v>43</v>
      </c>
      <c r="D65" s="66"/>
      <c r="E65" s="66"/>
      <c r="H65" s="10" t="s">
        <v>51</v>
      </c>
      <c r="O65" s="16"/>
      <c r="P65" s="16"/>
      <c r="Q65" s="16"/>
      <c r="R65" s="16"/>
      <c r="S65" s="16"/>
      <c r="T65" s="16"/>
      <c r="U65" s="16"/>
      <c r="V65" s="2"/>
      <c r="W65" s="2"/>
      <c r="X65" s="2"/>
    </row>
    <row r="66" spans="2:24" x14ac:dyDescent="0.35">
      <c r="B66" s="21"/>
      <c r="C66" s="24"/>
      <c r="D66" s="24"/>
      <c r="E66" s="24"/>
      <c r="Q66" s="7"/>
      <c r="V66" s="2"/>
      <c r="W66" s="2"/>
      <c r="X66" s="2"/>
    </row>
    <row r="67" spans="2:24" x14ac:dyDescent="0.35">
      <c r="B67" s="30" t="s">
        <v>35</v>
      </c>
      <c r="C67" s="66" t="s">
        <v>41</v>
      </c>
      <c r="D67" s="66"/>
      <c r="E67" s="66"/>
      <c r="I67" s="5" t="s">
        <v>12</v>
      </c>
      <c r="J67" s="5" t="s">
        <v>13</v>
      </c>
      <c r="K67" s="5" t="s">
        <v>14</v>
      </c>
      <c r="L67" s="5" t="s">
        <v>15</v>
      </c>
      <c r="M67" s="3" t="s">
        <v>16</v>
      </c>
      <c r="N67" s="3" t="s">
        <v>17</v>
      </c>
      <c r="O67" s="3" t="s">
        <v>18</v>
      </c>
      <c r="P67" s="3" t="s">
        <v>19</v>
      </c>
      <c r="Q67" s="3" t="s">
        <v>20</v>
      </c>
      <c r="R67" s="3" t="s">
        <v>21</v>
      </c>
      <c r="S67" s="3" t="s">
        <v>22</v>
      </c>
      <c r="T67" s="3" t="s">
        <v>23</v>
      </c>
      <c r="U67" s="3">
        <v>2022</v>
      </c>
      <c r="V67" s="2"/>
      <c r="W67" s="2"/>
      <c r="X67" s="2"/>
    </row>
    <row r="68" spans="2:24" x14ac:dyDescent="0.35">
      <c r="B68" s="22" t="s">
        <v>4</v>
      </c>
      <c r="C68" s="66" t="s">
        <v>40</v>
      </c>
      <c r="D68" s="66"/>
      <c r="E68" s="66"/>
      <c r="H68" s="8" t="s">
        <v>36</v>
      </c>
      <c r="I68" s="32">
        <f>INDEX([1]!HFUIBIZMN1,1,1)</f>
        <v>285.43333333352348</v>
      </c>
      <c r="J68" s="32">
        <f>INDEX([1]!HFUIBIZMN1,1,2)</f>
        <v>162.86666666617384</v>
      </c>
      <c r="K68" s="33">
        <f>INDEX([1]!HFUIBIZMN1,1,3)</f>
        <v>186.08333333325572</v>
      </c>
      <c r="L68" s="32">
        <f>INDEX([1]!HFUIBIZMN1,1,4)</f>
        <v>298.5500000003376</v>
      </c>
      <c r="M68" s="48">
        <f>INDEX([1]!HFUIBIZMN1,1,5)</f>
        <v>372.43333333282499</v>
      </c>
      <c r="N68" s="48">
        <f>INDEX([1]!HFUIBIZMN1,1,6)</f>
        <v>357.31666666682577</v>
      </c>
      <c r="O68" s="48">
        <f>INDEX([1]!HFUIBIZMN1,1,7)</f>
        <v>474.83333333325572</v>
      </c>
      <c r="P68" s="48">
        <f>INDEX([1]!HFUIBIZMN1,1,8)</f>
        <v>643.08333333372138</v>
      </c>
      <c r="Q68" s="48">
        <f>INDEX([1]!HFUIBIZMN1,1,9)</f>
        <v>341.43333333305782</v>
      </c>
      <c r="R68" s="48">
        <f>INDEX([1]!HFUIBIZMN1,1,10)</f>
        <v>202.61666666722158</v>
      </c>
      <c r="S68" s="48">
        <f>INDEX([1]!HFUIBIZMN1,1,11)</f>
        <v>40.533333333267365</v>
      </c>
      <c r="T68" s="48">
        <f>INDEX([1]!HFUIBIZMN1,1,12)</f>
        <v>3.0166666665463708</v>
      </c>
      <c r="U68" s="9">
        <f>SUM(I68:T68)</f>
        <v>3368.2000000000116</v>
      </c>
      <c r="V68" s="2"/>
      <c r="W68" s="2"/>
      <c r="X68" s="2"/>
    </row>
    <row r="69" spans="2:24" x14ac:dyDescent="0.35">
      <c r="B69" s="22" t="s">
        <v>33</v>
      </c>
      <c r="C69" s="66" t="s">
        <v>40</v>
      </c>
      <c r="D69" s="66"/>
      <c r="E69" s="66"/>
      <c r="H69" s="8" t="s">
        <v>39</v>
      </c>
      <c r="I69" s="32">
        <f>INDEX([1]!HFUIBIZMN2,1,1)</f>
        <v>141.5166666667792</v>
      </c>
      <c r="J69" s="32">
        <f>INDEX([1]!HFUIBIZMN2,1,2)</f>
        <v>146.56666666682577</v>
      </c>
      <c r="K69" s="33">
        <f>INDEX([1]!HFUIBIZMN2,1,3)</f>
        <v>137.49999999976717</v>
      </c>
      <c r="L69" s="32">
        <f>INDEX([1]!HFUIBIZMN2,1,4)</f>
        <v>216.43333333265036</v>
      </c>
      <c r="M69" s="48">
        <f>INDEX([1]!HFUIBIZMN2,1,5)</f>
        <v>418.31666666641831</v>
      </c>
      <c r="N69" s="48">
        <f>INDEX([1]!HFUIBIZMN2,1,6)</f>
        <v>495.58333333296468</v>
      </c>
      <c r="O69" s="48">
        <f>INDEX([1]!HFUIBIZMN2,1,7)</f>
        <v>352.18333333299961</v>
      </c>
      <c r="P69" s="48">
        <f>INDEX([1]!HFUIBIZMN2,1,8)</f>
        <v>647.95000000001164</v>
      </c>
      <c r="Q69" s="48">
        <f>INDEX([1]!HFUIBIZMN2,1,9)</f>
        <v>432.08333333377959</v>
      </c>
      <c r="R69" s="48">
        <f>INDEX([1]!HFUIBIZMN2,1,10)</f>
        <v>258.68333333363989</v>
      </c>
      <c r="S69" s="48">
        <f>INDEX([1]!HFUIBIZMN2,1,11)</f>
        <v>174.98333333391929</v>
      </c>
      <c r="T69" s="48">
        <f>INDEX([1]!HFUIBIZMN2,1,12)</f>
        <v>40.150000000081491</v>
      </c>
      <c r="U69" s="9">
        <f>SUM(I69:T69)</f>
        <v>3461.949999999837</v>
      </c>
      <c r="V69" s="2"/>
      <c r="W69" s="2"/>
      <c r="X69" s="2"/>
    </row>
    <row r="70" spans="2:24" x14ac:dyDescent="0.35">
      <c r="B70" s="22" t="s">
        <v>11</v>
      </c>
      <c r="C70" s="66" t="s">
        <v>43</v>
      </c>
      <c r="D70" s="66"/>
      <c r="E70" s="66"/>
      <c r="H70" s="8" t="s">
        <v>38</v>
      </c>
      <c r="I70" s="32">
        <f>INDEX([1]!HFUIBIZMN3,1,1)</f>
        <v>212.15000000072177</v>
      </c>
      <c r="J70" s="32">
        <f>INDEX([1]!HFUIBIZMN3,1,2)</f>
        <v>206.2166666672565</v>
      </c>
      <c r="K70" s="33">
        <f>INDEX([1]!HFUIBIZMN3,1,3)</f>
        <v>354.30000000097789</v>
      </c>
      <c r="L70" s="32">
        <f>INDEX([1]!HFUIBIZMN3,1,4)</f>
        <v>483.36666666646488</v>
      </c>
      <c r="M70" s="48">
        <f>INDEX([1]!HFUIBIZMN3,1,5)</f>
        <v>569.73333333333721</v>
      </c>
      <c r="N70" s="48">
        <f>INDEX([1]!HFUIBIZMN3,1,6)</f>
        <v>620.60000000026776</v>
      </c>
      <c r="O70" s="48">
        <f>INDEX([1]!HFUIBIZMN3,1,7)</f>
        <v>584.53333333303453</v>
      </c>
      <c r="P70" s="48">
        <f>INDEX([1]!HFUIBIZMN3,1,8)</f>
        <v>644.48333333391929</v>
      </c>
      <c r="Q70" s="48">
        <f>INDEX([1]!HFUIBIZMN3,1,9)</f>
        <v>580.08333333319752</v>
      </c>
      <c r="R70" s="48">
        <f>INDEX([1]!HFUIBIZMN3,1,10)</f>
        <v>502.24999999970896</v>
      </c>
      <c r="S70" s="48">
        <f>INDEX([1]!HFUIBIZMN3,1,11)</f>
        <v>330.00000000034925</v>
      </c>
      <c r="T70" s="48">
        <f>INDEX([1]!HFUIBIZMN3,1,12)</f>
        <v>146.29999999981374</v>
      </c>
      <c r="U70" s="9">
        <f t="shared" ref="U70:U79" si="0">SUM(I70:T70)</f>
        <v>5234.0166666690493</v>
      </c>
      <c r="V70" s="2"/>
      <c r="W70" s="2"/>
      <c r="X70" s="2"/>
    </row>
    <row r="71" spans="2:24" x14ac:dyDescent="0.35">
      <c r="B71" s="22" t="s">
        <v>42</v>
      </c>
      <c r="C71" s="66" t="s">
        <v>43</v>
      </c>
      <c r="D71" s="66"/>
      <c r="E71" s="66"/>
      <c r="H71" s="8" t="s">
        <v>37</v>
      </c>
      <c r="I71" s="32">
        <f>INDEX([1]!HFUIBIZMN4,1,1)</f>
        <v>271.75000000011642</v>
      </c>
      <c r="J71" s="32">
        <f>INDEX([1]!HFUIBIZMN4,1,2)</f>
        <v>334.01666666648816</v>
      </c>
      <c r="K71" s="33">
        <f>INDEX([1]!HFUIBIZMN4,1,3)</f>
        <v>199.2833333328017</v>
      </c>
      <c r="L71" s="32">
        <f>INDEX([1]!HFUIBIZMN4,1,4)</f>
        <v>381.33333333267365</v>
      </c>
      <c r="M71" s="48">
        <f>INDEX([1]!HFUIBIZMN4,1,5)</f>
        <v>482.46666666702367</v>
      </c>
      <c r="N71" s="48">
        <f>INDEX([1]!HFUIBIZMN4,1,6)</f>
        <v>511.63333333324408</v>
      </c>
      <c r="O71" s="48">
        <f>INDEX([1]!HFUIBIZMN4,1,7)</f>
        <v>596.5500000002794</v>
      </c>
      <c r="P71" s="48">
        <f>INDEX([1]!HFUIBIZMN4,1,8)</f>
        <v>680.9166666669189</v>
      </c>
      <c r="Q71" s="48">
        <f>INDEX([1]!HFUIBIZMN4,1,9)</f>
        <v>529.8833333333605</v>
      </c>
      <c r="R71" s="48">
        <f>INDEX([1]!HFUIBIZMN4,1,10)</f>
        <v>327.23333333304618</v>
      </c>
      <c r="S71" s="48">
        <f>INDEX([1]!HFUIBIZMN4,1,11)</f>
        <v>244.86666666646488</v>
      </c>
      <c r="T71" s="48">
        <f>INDEX([1]!HFUIBIZMN4,1,12)</f>
        <v>44.04999999969732</v>
      </c>
      <c r="U71" s="9">
        <f t="shared" si="0"/>
        <v>4603.9833333321149</v>
      </c>
      <c r="V71" s="2"/>
      <c r="W71" s="2"/>
      <c r="X71" s="2"/>
    </row>
    <row r="72" spans="2:24" x14ac:dyDescent="0.35">
      <c r="B72" s="24"/>
      <c r="C72" s="73"/>
      <c r="D72" s="73"/>
      <c r="E72" s="73"/>
      <c r="H72" s="8" t="s">
        <v>44</v>
      </c>
      <c r="I72" s="32">
        <f>INDEX([1]!HFUIBIZTG1,1,1)</f>
        <v>3.6333333334769122</v>
      </c>
      <c r="J72" s="32">
        <f>INDEX([1]!HFUIBIZTG1,1,2)</f>
        <v>1.5499999999883585</v>
      </c>
      <c r="K72" s="33">
        <f>INDEX([1]!HFUIBIZTG1,1,3)</f>
        <v>3.2166666666744277</v>
      </c>
      <c r="L72" s="32">
        <f>INDEX([1]!HFUIBIZTG1,1,4)</f>
        <v>4.1500000000814907</v>
      </c>
      <c r="M72" s="48">
        <f>INDEX([1]!HFUIBIZTG1,1,5)</f>
        <v>3.1833333332324401</v>
      </c>
      <c r="N72" s="48">
        <f>INDEX([1]!HFUIBIZTG1,1,6)</f>
        <v>3.5833333333139308</v>
      </c>
      <c r="O72" s="48">
        <f>INDEX([1]!HFUIBIZTG1,1,7)</f>
        <v>5.9000000000232831</v>
      </c>
      <c r="P72" s="48">
        <f>INDEX([1]!HFUIBIZTG1,1,8)</f>
        <v>0</v>
      </c>
      <c r="Q72" s="48">
        <f>INDEX([1]!HFUIBIZTG1,1,9)</f>
        <v>1.6666666666860692</v>
      </c>
      <c r="R72" s="48">
        <f>INDEX([1]!HFUIBIZTG1,1,10)</f>
        <v>5.1333333333022892</v>
      </c>
      <c r="S72" s="48">
        <f>INDEX([1]!HFUIBIZTG1,1,11)</f>
        <v>4.966666666441597</v>
      </c>
      <c r="T72" s="48">
        <f>INDEX([1]!HFUIBIZTG1,1,12)</f>
        <v>4.7999999999301508</v>
      </c>
      <c r="U72" s="9">
        <f t="shared" si="0"/>
        <v>41.783333333150949</v>
      </c>
      <c r="V72" s="2"/>
      <c r="W72" s="2"/>
      <c r="X72" s="2"/>
    </row>
    <row r="73" spans="2:24" x14ac:dyDescent="0.35">
      <c r="B73" s="24"/>
      <c r="C73" s="24"/>
      <c r="D73" s="24"/>
      <c r="E73" s="24"/>
      <c r="H73" s="8" t="s">
        <v>46</v>
      </c>
      <c r="I73" s="32">
        <f>INDEX([1]!HFUIBIZTG2,1,1)</f>
        <v>3.3333333331975155</v>
      </c>
      <c r="J73" s="32">
        <f>INDEX([1]!HFUIBIZTG2,1,2)</f>
        <v>3.1999999999534339</v>
      </c>
      <c r="K73" s="33">
        <f>INDEX([1]!HFUIBIZTG2,1,3)</f>
        <v>3.2166666664998047</v>
      </c>
      <c r="L73" s="32">
        <f>INDEX([1]!HFUIBIZTG2,1,4)</f>
        <v>0</v>
      </c>
      <c r="M73" s="48">
        <f>INDEX([1]!HFUIBIZTG2,1,5)</f>
        <v>0</v>
      </c>
      <c r="N73" s="48">
        <f>INDEX([1]!HFUIBIZTG2,1,6)</f>
        <v>0</v>
      </c>
      <c r="O73" s="48">
        <f>INDEX([1]!HFUIBIZTG2,1,7)</f>
        <v>0</v>
      </c>
      <c r="P73" s="48">
        <f>INDEX([1]!HFUIBIZTG2,1,8)</f>
        <v>0</v>
      </c>
      <c r="Q73" s="48">
        <f>INDEX([1]!HFUIBIZTG2,1,9)</f>
        <v>0</v>
      </c>
      <c r="R73" s="48">
        <f>INDEX([1]!HFUIBIZTG2,1,10)</f>
        <v>0</v>
      </c>
      <c r="S73" s="48">
        <f>INDEX([1]!HFUIBIZTG2,1,11)</f>
        <v>4.7499999999417923</v>
      </c>
      <c r="T73" s="48">
        <f>INDEX([1]!HFUIBIZTG2,1,12)</f>
        <v>24.166666666860692</v>
      </c>
      <c r="U73" s="9">
        <f t="shared" si="0"/>
        <v>38.666666666453239</v>
      </c>
    </row>
    <row r="74" spans="2:24" x14ac:dyDescent="0.35">
      <c r="B74" s="21"/>
      <c r="C74" s="24"/>
      <c r="D74" s="24"/>
      <c r="E74" s="24"/>
      <c r="H74" s="8" t="s">
        <v>47</v>
      </c>
      <c r="I74" s="32">
        <f>INDEX([1]!HFUIBIZTG3,1,1)</f>
        <v>1.6333333334187046</v>
      </c>
      <c r="J74" s="32">
        <f>INDEX([1]!HFUIBIZTG3,1,2)</f>
        <v>3.1333333332440816</v>
      </c>
      <c r="K74" s="33">
        <f>INDEX([1]!HFUIBIZTG3,1,3)</f>
        <v>3.28333333338378</v>
      </c>
      <c r="L74" s="32">
        <f>INDEX([1]!HFUIBIZTG3,1,4)</f>
        <v>3.4499999998952262</v>
      </c>
      <c r="M74" s="48">
        <f>INDEX([1]!HFUIBIZTG3,1,5)</f>
        <v>3.1666666666860692</v>
      </c>
      <c r="N74" s="48">
        <f>INDEX([1]!HFUIBIZTG3,1,6)</f>
        <v>1.6999999999534339</v>
      </c>
      <c r="O74" s="48">
        <f>INDEX([1]!HFUIBIZTG3,1,7)</f>
        <v>0</v>
      </c>
      <c r="P74" s="48">
        <f>INDEX([1]!HFUIBIZTG3,1,8)</f>
        <v>0</v>
      </c>
      <c r="Q74" s="48">
        <f>INDEX([1]!HFUIBIZTG3,1,9)</f>
        <v>1.7333333333954215</v>
      </c>
      <c r="R74" s="48">
        <f>INDEX([1]!HFUIBIZTG3,1,10)</f>
        <v>7.7166666666744277</v>
      </c>
      <c r="S74" s="48">
        <f>INDEX([1]!HFUIBIZTG3,1,11)</f>
        <v>12.250000000291038</v>
      </c>
      <c r="T74" s="48">
        <f>INDEX([1]!HFUIBIZTG3,1,12)</f>
        <v>1.5333333334419876</v>
      </c>
      <c r="U74" s="9">
        <f t="shared" si="0"/>
        <v>39.600000000384171</v>
      </c>
    </row>
    <row r="75" spans="2:24" x14ac:dyDescent="0.35">
      <c r="B75" s="24"/>
      <c r="C75" s="73"/>
      <c r="D75" s="73"/>
      <c r="E75" s="73"/>
      <c r="H75" s="8" t="s">
        <v>48</v>
      </c>
      <c r="I75" s="32">
        <f>INDEX([1]!HFUIBIZTG4,1,1)</f>
        <v>4.0833333331975155</v>
      </c>
      <c r="J75" s="32">
        <f>INDEX([1]!HFUIBIZTG4,1,2)</f>
        <v>3.2500000001164153</v>
      </c>
      <c r="K75" s="33">
        <f>INDEX([1]!HFUIBIZTG4,1,3)</f>
        <v>1.5499999999883585</v>
      </c>
      <c r="L75" s="32">
        <f>INDEX([1]!HFUIBIZTG4,1,4)</f>
        <v>2.3999999999650754</v>
      </c>
      <c r="M75" s="48">
        <f>INDEX([1]!HFUIBIZTG4,1,5)</f>
        <v>3.1500000001396984</v>
      </c>
      <c r="N75" s="48">
        <f>INDEX([1]!HFUIBIZTG4,1,6)</f>
        <v>3.1999999999534339</v>
      </c>
      <c r="O75" s="48">
        <f>INDEX([1]!HFUIBIZTG4,1,7)</f>
        <v>0</v>
      </c>
      <c r="P75" s="48">
        <f>INDEX([1]!HFUIBIZTG4,1,8)</f>
        <v>8.3333333255723119E-2</v>
      </c>
      <c r="Q75" s="48">
        <f>INDEX([1]!HFUIBIZTG4,1,9)</f>
        <v>3.1499999999650754</v>
      </c>
      <c r="R75" s="48">
        <f>INDEX([1]!HFUIBIZTG4,1,10)</f>
        <v>3.3666666668141261</v>
      </c>
      <c r="S75" s="48">
        <f>INDEX([1]!HFUIBIZTG4,1,11)</f>
        <v>5.3333333334303461</v>
      </c>
      <c r="T75" s="48">
        <f>INDEX([1]!HFUIBIZTG4,1,12)</f>
        <v>8.2000000001862645</v>
      </c>
      <c r="U75" s="9">
        <f t="shared" si="0"/>
        <v>37.766666667012032</v>
      </c>
    </row>
    <row r="76" spans="2:24" x14ac:dyDescent="0.35">
      <c r="B76" s="24"/>
      <c r="C76" s="73"/>
      <c r="D76" s="73"/>
      <c r="E76" s="73"/>
      <c r="H76" s="8" t="s">
        <v>24</v>
      </c>
      <c r="I76" s="32">
        <f>INDEX([1]!HFUIBIZTG5,1,1)</f>
        <v>31.449999999837019</v>
      </c>
      <c r="J76" s="32">
        <f>INDEX([1]!HFUIBIZTG5,1,2)</f>
        <v>70.016666665964294</v>
      </c>
      <c r="K76" s="33">
        <f>INDEX([1]!HFUIBIZTG5,1,3)</f>
        <v>83.216666666558012</v>
      </c>
      <c r="L76" s="32">
        <f>INDEX([1]!HFUIBIZTG5,1,4)</f>
        <v>101.28333333291812</v>
      </c>
      <c r="M76" s="48">
        <f>INDEX([1]!HFUIBIZTG5,1,5)</f>
        <v>152.48333333287155</v>
      </c>
      <c r="N76" s="48">
        <f>INDEX([1]!HFUIBIZTG5,1,6)</f>
        <v>168.58333333261544</v>
      </c>
      <c r="O76" s="48">
        <f>INDEX([1]!HFUIBIZTG5,1,7)</f>
        <v>311.89999999984866</v>
      </c>
      <c r="P76" s="48">
        <f>INDEX([1]!HFUIBIZTG5,1,8)</f>
        <v>401.14999999915017</v>
      </c>
      <c r="Q76" s="48">
        <f>INDEX([1]!HFUIBIZTG5,1,9)</f>
        <v>241.76666666596429</v>
      </c>
      <c r="R76" s="48">
        <f>INDEX([1]!HFUIBIZTG5,1,10)</f>
        <v>56.416666666686069</v>
      </c>
      <c r="S76" s="48">
        <f>INDEX([1]!HFUIBIZTG5,1,11)</f>
        <v>107.08333333348855</v>
      </c>
      <c r="T76" s="48">
        <f>INDEX([1]!HFUIBIZTG5,1,12)</f>
        <v>2.2000000000116415</v>
      </c>
      <c r="U76" s="9">
        <f t="shared" si="0"/>
        <v>1727.5499999959138</v>
      </c>
    </row>
    <row r="77" spans="2:24" x14ac:dyDescent="0.35">
      <c r="B77" s="24"/>
      <c r="C77" s="73"/>
      <c r="D77" s="73"/>
      <c r="E77" s="73"/>
      <c r="H77" s="8" t="s">
        <v>34</v>
      </c>
      <c r="I77" s="32">
        <f>INDEX([1]!HFUIBIZTG6,1,1)</f>
        <v>98.408333334024064</v>
      </c>
      <c r="J77" s="32">
        <f>INDEX([1]!HFUIBIZTG6,1,2)</f>
        <v>21.883333333418705</v>
      </c>
      <c r="K77" s="33">
        <f>INDEX([1]!HFUIBIZTG6,1,3)</f>
        <v>22.69166666676756</v>
      </c>
      <c r="L77" s="32">
        <f>INDEX([1]!HFUIBIZTG6,1,4)</f>
        <v>187.25000000014552</v>
      </c>
      <c r="M77" s="49">
        <f>INDEX([1]!HFUIBIZTG6,1,5)</f>
        <v>165.0333333335293</v>
      </c>
      <c r="N77" s="48">
        <f>INDEX([1]!HFUIBIZTG6,1,6)</f>
        <v>158.68333333334886</v>
      </c>
      <c r="O77" s="48">
        <f>INDEX([1]!HFUIBIZTG6,1,7)</f>
        <v>200.92499999940628</v>
      </c>
      <c r="P77" s="48">
        <f>INDEX([1]!HFUIBIZTG6,1,8)</f>
        <v>252.94999999995343</v>
      </c>
      <c r="Q77" s="48">
        <f>INDEX([1]!HFUIBIZTG6,1,9)</f>
        <v>98.941666666913079</v>
      </c>
      <c r="R77" s="48">
        <f>INDEX([1]!HFUIBIZTG6,1,10)</f>
        <v>119.3833333334187</v>
      </c>
      <c r="S77" s="48">
        <f>INDEX([1]!HFUIBIZTG6,1,11)</f>
        <v>3.5583333333197515</v>
      </c>
      <c r="T77" s="48">
        <f>INDEX([1]!HFUIBIZTG6,1,12)</f>
        <v>7.8750000000873115</v>
      </c>
      <c r="U77" s="9">
        <f t="shared" si="0"/>
        <v>1337.5833333343326</v>
      </c>
    </row>
    <row r="78" spans="2:24" x14ac:dyDescent="0.35">
      <c r="B78" s="24"/>
      <c r="C78" s="73"/>
      <c r="D78" s="73"/>
      <c r="E78" s="73"/>
      <c r="H78" s="8" t="s">
        <v>35</v>
      </c>
      <c r="I78" s="32">
        <f>INDEX([1]!HFUIBIZTG7,1,1)</f>
        <v>63.008333333447808</v>
      </c>
      <c r="J78" s="32">
        <f>INDEX([1]!HFUIBIZTG7,1,2)</f>
        <v>82.516666666808305</v>
      </c>
      <c r="K78" s="33">
        <f>INDEX([1]!HFUIBIZTG7,1,3)</f>
        <v>59.183333333116025</v>
      </c>
      <c r="L78" s="32">
        <f>INDEX([1]!HFUIBIZTG7,1,4)</f>
        <v>46.733333333220799</v>
      </c>
      <c r="M78" s="48">
        <f>INDEX([1]!HFUIBIZTG7,1,5)</f>
        <v>103.8000000002794</v>
      </c>
      <c r="N78" s="48">
        <f>INDEX([1]!HFUIBIZTG7,1,6)</f>
        <v>100.15833333291812</v>
      </c>
      <c r="O78" s="48">
        <f>INDEX([1]!HFUIBIZTG7,1,7)</f>
        <v>151.84166666655801</v>
      </c>
      <c r="P78" s="48">
        <f>INDEX([1]!HFUIBIZTG7,1,8)</f>
        <v>153.54166666642413</v>
      </c>
      <c r="Q78" s="48">
        <f>INDEX([1]!HFUIBIZTG7,1,9)</f>
        <v>136.14999999981956</v>
      </c>
      <c r="R78" s="48">
        <f>INDEX([1]!HFUIBIZTG7,1,10)</f>
        <v>75.108333333249902</v>
      </c>
      <c r="S78" s="48">
        <f>INDEX([1]!HFUIBIZTG7,1,11)</f>
        <v>2.3583333333372138</v>
      </c>
      <c r="T78" s="48">
        <f>INDEX([1]!HFUIBIZTG7,1,12)</f>
        <v>29.016666666779201</v>
      </c>
      <c r="U78" s="9">
        <f t="shared" si="0"/>
        <v>1003.4166666659585</v>
      </c>
    </row>
    <row r="79" spans="2:24" x14ac:dyDescent="0.35">
      <c r="B79" s="24"/>
      <c r="C79" s="24"/>
      <c r="D79" s="24"/>
      <c r="E79" s="24"/>
      <c r="H79" s="20" t="s">
        <v>31</v>
      </c>
      <c r="I79" s="32">
        <f>INDEX([1]!HFUIBIZBW8,1,1)</f>
        <v>0</v>
      </c>
      <c r="J79" s="32">
        <f>INDEX([1]!HFUIBIZBW8,1,2)</f>
        <v>11.9166666669189</v>
      </c>
      <c r="K79" s="33">
        <f>INDEX([1]!HFUIBIZBW8,1,3)</f>
        <v>19.88333333353512</v>
      </c>
      <c r="L79" s="32">
        <f>INDEX([1]!HFUIBIZBW8,1,4)</f>
        <v>14.449999999953434</v>
      </c>
      <c r="M79" s="48">
        <f>INDEX([1]!HFUIBIZBW8,1,5)</f>
        <v>0</v>
      </c>
      <c r="N79" s="48">
        <f>INDEX([1]!HFUIBIZBW8,1,6)</f>
        <v>149.63333333318587</v>
      </c>
      <c r="O79" s="48">
        <f>INDEX([1]!HFUIBIZBW8,1,7)</f>
        <v>649.8833333333605</v>
      </c>
      <c r="P79" s="48">
        <f>INDEX([1]!HFUIBIZBW8,1,8)</f>
        <v>626.56666666665114</v>
      </c>
      <c r="Q79" s="48">
        <f>INDEX([1]!HFUIBIZBW8,1,9)</f>
        <v>71.43333333323244</v>
      </c>
      <c r="R79" s="48">
        <f>INDEX([1]!HFUIBIZBW8,1,10)</f>
        <v>0</v>
      </c>
      <c r="S79" s="48">
        <f>INDEX([1]!HFUIBIZBW8,1,11)</f>
        <v>0</v>
      </c>
      <c r="T79" s="48">
        <f>INDEX([1]!HFUIBIZBW8,1,12)</f>
        <v>0</v>
      </c>
      <c r="U79" s="9">
        <f t="shared" si="0"/>
        <v>1543.7666666668374</v>
      </c>
    </row>
    <row r="80" spans="2:24" x14ac:dyDescent="0.35">
      <c r="H80" s="20" t="s">
        <v>32</v>
      </c>
      <c r="I80" s="32">
        <f>INDEX([1]!HFUIBIZBW9,1,1)</f>
        <v>0</v>
      </c>
      <c r="J80" s="32">
        <f>INDEX([1]!HFUIBIZBW9,1,2)</f>
        <v>16.599999999976717</v>
      </c>
      <c r="K80" s="33">
        <f>INDEX([1]!HFUIBIZBW9,1,3)</f>
        <v>12.700000000011642</v>
      </c>
      <c r="L80" s="32">
        <f>INDEX([1]!HFUIBIZBW9,1,4)</f>
        <v>38.200000000186265</v>
      </c>
      <c r="M80" s="50">
        <f>INDEX([1]!HFUIBIZBW9,1,5)</f>
        <v>0</v>
      </c>
      <c r="N80" s="50">
        <f>INDEX([1]!HFUIBIZBW9,1,6)</f>
        <v>167.51666666666279</v>
      </c>
      <c r="O80" s="50">
        <f>INDEX([1]!HFUIBIZBW9,1,7)</f>
        <v>681.41666666662786</v>
      </c>
      <c r="P80" s="50">
        <f>INDEX([1]!HFUIBIZBW9,1,8)</f>
        <v>202.03333333338378</v>
      </c>
      <c r="Q80" s="50">
        <f>INDEX([1]!HFUIBIZBW9,1,9)</f>
        <v>448.3499999998603</v>
      </c>
      <c r="R80" s="50">
        <f>INDEX([1]!HFUIBIZBW9,1,10)</f>
        <v>65.249999999825377</v>
      </c>
      <c r="S80" s="4">
        <f>INDEX([1]!HFUIBIZBW9,1,11)</f>
        <v>0</v>
      </c>
      <c r="T80" s="53">
        <f>INDEX([1]!HFUIBIZBW9,1,12)</f>
        <v>0</v>
      </c>
      <c r="U80" s="9">
        <f>SUM(I80:T80)</f>
        <v>1632.0666666665347</v>
      </c>
    </row>
    <row r="81" spans="8:21" x14ac:dyDescent="0.35">
      <c r="I81"/>
      <c r="J81"/>
      <c r="K81"/>
      <c r="L81"/>
      <c r="M81"/>
      <c r="N81"/>
      <c r="O81"/>
      <c r="P81"/>
      <c r="Q81"/>
      <c r="R81"/>
      <c r="S81"/>
      <c r="T81"/>
      <c r="U81"/>
    </row>
    <row r="84" spans="8:21" x14ac:dyDescent="0.35">
      <c r="H84" s="10" t="s">
        <v>52</v>
      </c>
    </row>
    <row r="86" spans="8:21" x14ac:dyDescent="0.35">
      <c r="I86" s="5" t="s">
        <v>12</v>
      </c>
      <c r="J86" s="5" t="s">
        <v>13</v>
      </c>
      <c r="K86" s="5" t="s">
        <v>14</v>
      </c>
      <c r="L86" s="5" t="s">
        <v>15</v>
      </c>
      <c r="M86" s="3" t="s">
        <v>16</v>
      </c>
      <c r="N86" s="3" t="s">
        <v>17</v>
      </c>
      <c r="O86" s="3" t="s">
        <v>18</v>
      </c>
      <c r="P86" s="3" t="s">
        <v>19</v>
      </c>
      <c r="Q86" s="3" t="s">
        <v>20</v>
      </c>
      <c r="R86" s="3" t="s">
        <v>21</v>
      </c>
      <c r="S86" s="3" t="s">
        <v>22</v>
      </c>
      <c r="T86" s="3" t="s">
        <v>23</v>
      </c>
      <c r="U86" s="3">
        <v>2022</v>
      </c>
    </row>
    <row r="87" spans="8:21" x14ac:dyDescent="0.35">
      <c r="H87" s="8" t="s">
        <v>44</v>
      </c>
      <c r="I87" s="32">
        <f>INDEX([1]!HFUFORMTG1,1,1)</f>
        <v>0</v>
      </c>
      <c r="J87" s="32">
        <f>INDEX([1]!HFUFORMTG1,1,2)</f>
        <v>0</v>
      </c>
      <c r="K87" s="33">
        <f>INDEX([1]!HFUFORMTG1,1,3)</f>
        <v>0</v>
      </c>
      <c r="L87" s="32">
        <f>INDEX([1]!HFUFORMTG1,1,4)</f>
        <v>0</v>
      </c>
      <c r="M87" s="32">
        <f>INDEX([1]!HFUFORMTG1,1,5)</f>
        <v>49.749999999941792</v>
      </c>
      <c r="N87" s="48">
        <f>INDEX([1]!HFUFORMTG1,1,6)</f>
        <v>345.53333333297633</v>
      </c>
      <c r="O87" s="48">
        <f>INDEX([1]!HFUFORMTG1,1,7)</f>
        <v>150.99999999994179</v>
      </c>
      <c r="P87" s="48">
        <f>INDEX([1]!HFUFORMTG1,1,8)</f>
        <v>7.4333333332906477</v>
      </c>
      <c r="Q87" s="48">
        <f>INDEX([1]!HFUFORMTG1,1,9)</f>
        <v>102.36666666646488</v>
      </c>
      <c r="R87" s="48">
        <f>INDEX([1]!HFUFORMTG1,1,10)</f>
        <v>19.516666666546371</v>
      </c>
      <c r="S87" s="48">
        <f>INDEX([1]!HFUFORMTG1,1,11)</f>
        <v>0</v>
      </c>
      <c r="T87" s="48">
        <f>INDEX([1]!HFUFORMTG1,1,12)</f>
        <v>89.866666666755918</v>
      </c>
      <c r="U87" s="9">
        <f>SUM(I87:T87)</f>
        <v>765.46666666591773</v>
      </c>
    </row>
    <row r="88" spans="8:21" x14ac:dyDescent="0.35">
      <c r="H88" s="8" t="s">
        <v>45</v>
      </c>
      <c r="I88" s="32">
        <f>INDEX([1]!HFUFORM_GE,1,1)</f>
        <v>0</v>
      </c>
      <c r="J88" s="32">
        <f>INDEX([1]!HFUFORM_GE,1,2)</f>
        <v>0</v>
      </c>
      <c r="K88" s="33">
        <f>INDEX([1]!HFUFORM_GE,1,3)</f>
        <v>0</v>
      </c>
      <c r="L88" s="32">
        <f>INDEX([1]!HFUFORM_GE,1,4)</f>
        <v>0</v>
      </c>
      <c r="M88" s="32">
        <f>INDEX([1]!HFUFORM_GE,1,5)</f>
        <v>0</v>
      </c>
      <c r="N88" s="48">
        <f>INDEX([1]!HFUFORM_GE,1,6)</f>
        <v>0</v>
      </c>
      <c r="O88" s="48">
        <f>INDEX([1]!HFUFORM_GE,1,7)</f>
        <v>461.21666666673264</v>
      </c>
      <c r="P88" s="48">
        <f>INDEX([1]!HFUFORM_GE,1,8)</f>
        <v>734.98333333327901</v>
      </c>
      <c r="Q88" s="48">
        <f>INDEX([1]!HFUFORM_GE,1,9)</f>
        <v>587.21666666655801</v>
      </c>
      <c r="R88" s="48">
        <f>INDEX([1]!HFUFORM_GE,1,10)</f>
        <v>185.11666666640667</v>
      </c>
      <c r="S88" s="48">
        <f>INDEX([1]!HFUFORM_GE,1,11)</f>
        <v>0</v>
      </c>
      <c r="T88" s="48">
        <f>INDEX([1]!HFUFORM_GE,1,12)</f>
        <v>0</v>
      </c>
      <c r="U88" s="9">
        <f t="shared" ref="U88" si="1">SUM(I88:T88)</f>
        <v>1968.5333333329763</v>
      </c>
    </row>
    <row r="97" ht="14.25" customHeight="1" x14ac:dyDescent="0.35"/>
  </sheetData>
  <mergeCells count="34">
    <mergeCell ref="C61:E61"/>
    <mergeCell ref="C63:E63"/>
    <mergeCell ref="H51:H58"/>
    <mergeCell ref="C55:E55"/>
    <mergeCell ref="C56:E56"/>
    <mergeCell ref="C57:E57"/>
    <mergeCell ref="C75:E75"/>
    <mergeCell ref="C76:E76"/>
    <mergeCell ref="C77:E77"/>
    <mergeCell ref="C78:E78"/>
    <mergeCell ref="C64:E64"/>
    <mergeCell ref="C67:E67"/>
    <mergeCell ref="C68:E68"/>
    <mergeCell ref="C71:E71"/>
    <mergeCell ref="C72:E72"/>
    <mergeCell ref="C65:E65"/>
    <mergeCell ref="C69:E69"/>
    <mergeCell ref="C70:E70"/>
    <mergeCell ref="B2:E2"/>
    <mergeCell ref="H4:M4"/>
    <mergeCell ref="O5:X53"/>
    <mergeCell ref="C62:E62"/>
    <mergeCell ref="H7:H10"/>
    <mergeCell ref="H11:H14"/>
    <mergeCell ref="H15:H18"/>
    <mergeCell ref="H19:H22"/>
    <mergeCell ref="H27:H30"/>
    <mergeCell ref="H31:H34"/>
    <mergeCell ref="H35:H38"/>
    <mergeCell ref="H39:H42"/>
    <mergeCell ref="H43:H50"/>
    <mergeCell ref="H23:H26"/>
    <mergeCell ref="C58:E58"/>
    <mergeCell ref="C59:E59"/>
  </mergeCells>
  <pageMargins left="0.7" right="0.7" top="0.75" bottom="0.75" header="0.3" footer="0.3"/>
  <pageSetup orientation="portrait" r:id="rId1"/>
  <headerFooter>
    <oddFooter>&amp;C&amp;1#&amp;"Calibri"&amp;10&amp;K000000Bureau Veritas | C2 - Internal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Eivissa</vt:lpstr>
    </vt:vector>
  </TitlesOfParts>
  <Company>Enel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Duran, Clara</dc:creator>
  <cp:lastModifiedBy>Clara OLIVER</cp:lastModifiedBy>
  <dcterms:created xsi:type="dcterms:W3CDTF">2019-02-07T11:34:00Z</dcterms:created>
  <dcterms:modified xsi:type="dcterms:W3CDTF">2023-02-20T10:06:19Z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2022-07-22T07:55:20Z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941f3f16-4e3a-4ed3-b6f7-c6fea71e780d</vt:lpwstr>
  </property>
  <property fmtid="{D5CDD505-2E9C-101B-9397-08002B2CF9AE}" pid="8" name="MSIP_Label_797ad33d-ed35-43c0-b526-22bc83c17deb_ContentBits">
    <vt:lpwstr>1</vt:lpwstr>
  </property>
  <property fmtid="{D5CDD505-2E9C-101B-9397-08002B2CF9AE}" pid="9" name="MSIP_Label_39903d81-26ea-446d-9b9f-b42e2424be19_Enabled">
    <vt:lpwstr>true</vt:lpwstr>
  </property>
  <property fmtid="{D5CDD505-2E9C-101B-9397-08002B2CF9AE}" pid="10" name="MSIP_Label_39903d81-26ea-446d-9b9f-b42e2424be19_SetDate">
    <vt:lpwstr>2023-02-20T10:06:12Z</vt:lpwstr>
  </property>
  <property fmtid="{D5CDD505-2E9C-101B-9397-08002B2CF9AE}" pid="11" name="MSIP_Label_39903d81-26ea-446d-9b9f-b42e2424be19_Method">
    <vt:lpwstr>Standard</vt:lpwstr>
  </property>
  <property fmtid="{D5CDD505-2E9C-101B-9397-08002B2CF9AE}" pid="12" name="MSIP_Label_39903d81-26ea-446d-9b9f-b42e2424be19_Name">
    <vt:lpwstr>C2 Internal SWE</vt:lpwstr>
  </property>
  <property fmtid="{D5CDD505-2E9C-101B-9397-08002B2CF9AE}" pid="13" name="MSIP_Label_39903d81-26ea-446d-9b9f-b42e2424be19_SiteId">
    <vt:lpwstr>fffad414-b6a3-4f32-a9bd-42d28fc811f1</vt:lpwstr>
  </property>
  <property fmtid="{D5CDD505-2E9C-101B-9397-08002B2CF9AE}" pid="14" name="MSIP_Label_39903d81-26ea-446d-9b9f-b42e2424be19_ActionId">
    <vt:lpwstr>1c973e50-5c07-470a-ae7d-302b8de45bf3</vt:lpwstr>
  </property>
  <property fmtid="{D5CDD505-2E9C-101B-9397-08002B2CF9AE}" pid="15" name="MSIP_Label_39903d81-26ea-446d-9b9f-b42e2424be19_ContentBits">
    <vt:lpwstr>2</vt:lpwstr>
  </property>
</Properties>
</file>