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 mandat CES\04 PUBLICACIONS\01 MEMÒRIA\2021\6. Capítols maquetats i excels OK\"/>
    </mc:Choice>
  </mc:AlternateContent>
  <xr:revisionPtr revIDLastSave="0" documentId="13_ncr:1_{7322B3EE-4CC5-4BB3-BB5B-F5EC19CA21DB}" xr6:coauthVersionLast="45" xr6:coauthVersionMax="47" xr10:uidLastSave="{00000000-0000-0000-0000-000000000000}"/>
  <bookViews>
    <workbookView xWindow="-120" yWindow="-120" windowWidth="21840" windowHeight="13140" tabRatio="670" firstSheet="12" activeTab="26" xr2:uid="{9A668A86-C9CB-4ED8-9569-BFCC328B7BC7}"/>
  </bookViews>
  <sheets>
    <sheet name="Índex de taules i gràfics" sheetId="1" r:id="rId1"/>
    <sheet name="Q1" sheetId="2" r:id="rId2"/>
    <sheet name="Q2" sheetId="3" r:id="rId3"/>
    <sheet name="Q3" sheetId="4" r:id="rId4"/>
    <sheet name="Q4" sheetId="6" r:id="rId5"/>
    <sheet name="Q5" sheetId="7" r:id="rId6"/>
    <sheet name="Q6" sheetId="8" r:id="rId7"/>
    <sheet name="Q7" sheetId="9" r:id="rId8"/>
    <sheet name="Q8" sheetId="10" r:id="rId9"/>
    <sheet name="Q9" sheetId="12" r:id="rId10"/>
    <sheet name="Q10" sheetId="11" r:id="rId11"/>
    <sheet name="Q11a" sheetId="5" r:id="rId12"/>
    <sheet name="Q11b" sheetId="13" r:id="rId13"/>
    <sheet name="Q12" sheetId="14" r:id="rId14"/>
    <sheet name="Q13" sheetId="15" r:id="rId15"/>
    <sheet name="GA1 " sheetId="16" r:id="rId16"/>
    <sheet name="QA1" sheetId="20" r:id="rId17"/>
    <sheet name="QA2" sheetId="22" r:id="rId18"/>
    <sheet name="GA2" sheetId="21" r:id="rId19"/>
    <sheet name="GA3" sheetId="19" r:id="rId20"/>
    <sheet name="QA3" sheetId="23" r:id="rId21"/>
    <sheet name="QA4" sheetId="24" r:id="rId22"/>
    <sheet name="QA5" sheetId="25" r:id="rId23"/>
    <sheet name="QA6" sheetId="26" r:id="rId24"/>
    <sheet name="QA7" sheetId="27" r:id="rId25"/>
    <sheet name="QA8" sheetId="28" r:id="rId26"/>
    <sheet name="QA9" sheetId="29" r:id="rId2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9" l="1"/>
  <c r="F31" i="27" l="1"/>
  <c r="C109" i="22"/>
  <c r="E103" i="20"/>
  <c r="F103" i="20"/>
  <c r="F36" i="20"/>
  <c r="F38" i="20" s="1"/>
  <c r="F15" i="20"/>
  <c r="C41" i="22" l="1"/>
  <c r="G58" i="22"/>
  <c r="C69" i="22"/>
  <c r="C92" i="20" l="1"/>
  <c r="B15" i="24"/>
  <c r="B14" i="24"/>
  <c r="B11" i="24"/>
  <c r="D11" i="24"/>
  <c r="D13" i="23"/>
  <c r="B17" i="23" l="1"/>
  <c r="D17" i="23"/>
  <c r="B16" i="23"/>
  <c r="D16" i="23"/>
  <c r="G53" i="25"/>
  <c r="G54" i="25"/>
  <c r="G55" i="25"/>
  <c r="G52" i="25"/>
  <c r="G50" i="26"/>
  <c r="G47" i="22"/>
  <c r="G5" i="10"/>
  <c r="G6" i="10"/>
  <c r="G7" i="10"/>
  <c r="G8" i="10"/>
  <c r="G9" i="10"/>
  <c r="G10" i="10"/>
  <c r="G11" i="10"/>
  <c r="G12" i="10"/>
  <c r="G13" i="10"/>
  <c r="G14" i="10"/>
  <c r="G15" i="10"/>
  <c r="G4" i="10"/>
  <c r="F16" i="10"/>
  <c r="D12" i="27"/>
  <c r="E12" i="27"/>
  <c r="G6" i="27"/>
  <c r="G4" i="27"/>
  <c r="G3" i="27"/>
  <c r="G7" i="27"/>
  <c r="G8" i="27"/>
  <c r="G9" i="27"/>
  <c r="G10" i="27"/>
  <c r="G11" i="27"/>
  <c r="F3" i="27"/>
  <c r="E5" i="27"/>
  <c r="F4" i="27"/>
  <c r="F6" i="27"/>
  <c r="F7" i="27"/>
  <c r="F8" i="27"/>
  <c r="F9" i="27"/>
  <c r="F10" i="27"/>
  <c r="F11" i="27"/>
  <c r="C12" i="27"/>
  <c r="C5" i="27"/>
  <c r="E110" i="20"/>
  <c r="D110" i="20"/>
  <c r="C110" i="20"/>
  <c r="C103" i="20"/>
  <c r="D103" i="20"/>
  <c r="G56" i="25" l="1"/>
  <c r="E13" i="27"/>
  <c r="C13" i="27"/>
  <c r="G16" i="11"/>
  <c r="G13" i="11"/>
  <c r="G12" i="11"/>
  <c r="G11" i="11"/>
  <c r="G10" i="11"/>
  <c r="G14" i="11" l="1"/>
  <c r="D49" i="29"/>
  <c r="D50" i="29"/>
  <c r="D45" i="29"/>
  <c r="D46" i="29"/>
  <c r="D47" i="29"/>
  <c r="D44" i="29"/>
  <c r="D41" i="29"/>
  <c r="D40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15" i="29"/>
  <c r="D10" i="29"/>
  <c r="D11" i="29"/>
  <c r="D12" i="29"/>
  <c r="D13" i="29"/>
  <c r="D9" i="29"/>
  <c r="D4" i="29"/>
  <c r="D5" i="29"/>
  <c r="D6" i="29"/>
  <c r="D7" i="29"/>
  <c r="D3" i="29"/>
  <c r="G42" i="28"/>
  <c r="E42" i="28"/>
  <c r="D42" i="29" l="1"/>
  <c r="D10" i="9"/>
  <c r="C55" i="26"/>
  <c r="C54" i="26"/>
  <c r="C50" i="26"/>
  <c r="C51" i="26"/>
  <c r="C52" i="26"/>
  <c r="C49" i="26"/>
  <c r="C46" i="26"/>
  <c r="C47" i="26"/>
  <c r="C45" i="26"/>
  <c r="C40" i="26"/>
  <c r="C39" i="26"/>
  <c r="C38" i="26"/>
  <c r="C37" i="26"/>
  <c r="C36" i="26"/>
  <c r="C35" i="26"/>
  <c r="G4" i="26"/>
  <c r="G23" i="26"/>
  <c r="G28" i="26"/>
  <c r="G29" i="26"/>
  <c r="G30" i="26"/>
  <c r="C27" i="26"/>
  <c r="C28" i="26"/>
  <c r="E28" i="26" s="1"/>
  <c r="C29" i="26"/>
  <c r="E29" i="26" s="1"/>
  <c r="C30" i="26"/>
  <c r="E30" i="26" s="1"/>
  <c r="C26" i="26"/>
  <c r="E26" i="26" s="1"/>
  <c r="C24" i="26"/>
  <c r="C23" i="26"/>
  <c r="E23" i="26" s="1"/>
  <c r="C20" i="26"/>
  <c r="C21" i="26"/>
  <c r="E21" i="26" s="1"/>
  <c r="C19" i="26"/>
  <c r="C16" i="26"/>
  <c r="C17" i="26"/>
  <c r="C15" i="26"/>
  <c r="C10" i="26"/>
  <c r="C11" i="26"/>
  <c r="C12" i="26"/>
  <c r="C13" i="26"/>
  <c r="C9" i="26"/>
  <c r="C5" i="26"/>
  <c r="C6" i="26"/>
  <c r="C7" i="26"/>
  <c r="C4" i="26"/>
  <c r="E4" i="26" s="1"/>
  <c r="C13" i="9" l="1"/>
  <c r="C53" i="26"/>
  <c r="D17" i="8"/>
  <c r="G51" i="29" l="1"/>
  <c r="F9" i="13" s="1"/>
  <c r="E51" i="29"/>
  <c r="D9" i="13" s="1"/>
  <c r="D51" i="29"/>
  <c r="C9" i="13" s="1"/>
  <c r="E9" i="13" s="1"/>
  <c r="H50" i="29"/>
  <c r="F50" i="29"/>
  <c r="H49" i="29"/>
  <c r="F49" i="29"/>
  <c r="G48" i="29"/>
  <c r="E48" i="29"/>
  <c r="D8" i="13" s="1"/>
  <c r="D48" i="29"/>
  <c r="C8" i="13" s="1"/>
  <c r="E8" i="13" s="1"/>
  <c r="H47" i="29"/>
  <c r="F47" i="29"/>
  <c r="H46" i="29"/>
  <c r="F46" i="29"/>
  <c r="H45" i="29"/>
  <c r="F45" i="29"/>
  <c r="H44" i="29"/>
  <c r="F44" i="29"/>
  <c r="G42" i="29"/>
  <c r="F6" i="13" s="1"/>
  <c r="E42" i="29"/>
  <c r="F42" i="29" s="1"/>
  <c r="C6" i="13"/>
  <c r="H40" i="29"/>
  <c r="F40" i="29"/>
  <c r="G39" i="29"/>
  <c r="F5" i="13" s="1"/>
  <c r="E39" i="29"/>
  <c r="D5" i="13" s="1"/>
  <c r="D39" i="29"/>
  <c r="C5" i="13" s="1"/>
  <c r="H38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27" i="29"/>
  <c r="F27" i="29"/>
  <c r="H26" i="29"/>
  <c r="F26" i="29"/>
  <c r="H25" i="29"/>
  <c r="F25" i="29"/>
  <c r="H24" i="29"/>
  <c r="F24" i="29"/>
  <c r="H23" i="29"/>
  <c r="F23" i="29"/>
  <c r="H22" i="29"/>
  <c r="F22" i="29"/>
  <c r="H21" i="29"/>
  <c r="F21" i="29"/>
  <c r="H20" i="29"/>
  <c r="F20" i="29"/>
  <c r="H19" i="29"/>
  <c r="F19" i="29"/>
  <c r="H18" i="29"/>
  <c r="F18" i="29"/>
  <c r="H17" i="29"/>
  <c r="F17" i="29"/>
  <c r="H16" i="29"/>
  <c r="F16" i="29"/>
  <c r="H15" i="29"/>
  <c r="F15" i="29"/>
  <c r="G14" i="29"/>
  <c r="F4" i="13" s="1"/>
  <c r="E14" i="29"/>
  <c r="D4" i="13" s="1"/>
  <c r="D14" i="29"/>
  <c r="H13" i="29"/>
  <c r="F13" i="29"/>
  <c r="H12" i="29"/>
  <c r="F12" i="29"/>
  <c r="H11" i="29"/>
  <c r="F11" i="29"/>
  <c r="H10" i="29"/>
  <c r="F10" i="29"/>
  <c r="H9" i="29"/>
  <c r="F9" i="29"/>
  <c r="G8" i="29"/>
  <c r="E8" i="29"/>
  <c r="D3" i="13" s="1"/>
  <c r="D8" i="29"/>
  <c r="H7" i="29"/>
  <c r="F7" i="29"/>
  <c r="H6" i="29"/>
  <c r="F6" i="29"/>
  <c r="H5" i="29"/>
  <c r="F5" i="29"/>
  <c r="H4" i="29"/>
  <c r="F4" i="29"/>
  <c r="H3" i="29"/>
  <c r="F3" i="29"/>
  <c r="G52" i="28"/>
  <c r="E10" i="14" s="1"/>
  <c r="D52" i="28"/>
  <c r="C10" i="14" s="1"/>
  <c r="G49" i="28"/>
  <c r="E9" i="14" s="1"/>
  <c r="E49" i="28"/>
  <c r="D9" i="14" s="1"/>
  <c r="D49" i="28"/>
  <c r="C9" i="14" s="1"/>
  <c r="E6" i="14"/>
  <c r="D6" i="14"/>
  <c r="G39" i="28"/>
  <c r="E5" i="14" s="1"/>
  <c r="E39" i="28"/>
  <c r="D5" i="14" s="1"/>
  <c r="G14" i="28"/>
  <c r="E4" i="14" s="1"/>
  <c r="E14" i="28"/>
  <c r="D4" i="14" s="1"/>
  <c r="G8" i="28"/>
  <c r="E3" i="14" s="1"/>
  <c r="E8" i="28"/>
  <c r="D3" i="14" s="1"/>
  <c r="D31" i="27"/>
  <c r="F19" i="27"/>
  <c r="D19" i="27"/>
  <c r="G12" i="27"/>
  <c r="B12" i="27"/>
  <c r="F12" i="27" s="1"/>
  <c r="D5" i="27"/>
  <c r="G5" i="27" s="1"/>
  <c r="B5" i="27"/>
  <c r="F5" i="27" s="1"/>
  <c r="F56" i="26"/>
  <c r="D56" i="26"/>
  <c r="C56" i="26"/>
  <c r="G55" i="26"/>
  <c r="E55" i="26"/>
  <c r="G54" i="26"/>
  <c r="E54" i="26"/>
  <c r="F53" i="26"/>
  <c r="F23" i="9" s="1"/>
  <c r="D53" i="26"/>
  <c r="G52" i="26"/>
  <c r="E52" i="26"/>
  <c r="G51" i="26"/>
  <c r="E51" i="26"/>
  <c r="G49" i="26"/>
  <c r="E49" i="26"/>
  <c r="F48" i="26"/>
  <c r="D48" i="26"/>
  <c r="C48" i="26"/>
  <c r="G47" i="26"/>
  <c r="E47" i="26"/>
  <c r="G46" i="26"/>
  <c r="E46" i="26"/>
  <c r="G45" i="26"/>
  <c r="E45" i="26"/>
  <c r="F43" i="26"/>
  <c r="D43" i="26"/>
  <c r="C43" i="26"/>
  <c r="G40" i="26"/>
  <c r="E40" i="26"/>
  <c r="G39" i="26"/>
  <c r="E39" i="26"/>
  <c r="G37" i="26"/>
  <c r="E37" i="26"/>
  <c r="G36" i="26"/>
  <c r="E36" i="26"/>
  <c r="G35" i="26"/>
  <c r="E35" i="26"/>
  <c r="G32" i="26"/>
  <c r="E32" i="26"/>
  <c r="F31" i="26"/>
  <c r="F9" i="9" s="1"/>
  <c r="G9" i="9" s="1"/>
  <c r="D31" i="26"/>
  <c r="D9" i="9" s="1"/>
  <c r="C31" i="26"/>
  <c r="C9" i="9" s="1"/>
  <c r="G26" i="26"/>
  <c r="F25" i="26"/>
  <c r="F8" i="9" s="1"/>
  <c r="D25" i="26"/>
  <c r="D8" i="9" s="1"/>
  <c r="C25" i="26"/>
  <c r="C8" i="9" s="1"/>
  <c r="F22" i="26"/>
  <c r="F7" i="9" s="1"/>
  <c r="D22" i="26"/>
  <c r="D7" i="9" s="1"/>
  <c r="C22" i="26"/>
  <c r="C7" i="9" s="1"/>
  <c r="G21" i="26"/>
  <c r="G20" i="26"/>
  <c r="E20" i="26"/>
  <c r="G19" i="26"/>
  <c r="E19" i="26"/>
  <c r="F18" i="26"/>
  <c r="F6" i="9" s="1"/>
  <c r="D18" i="26"/>
  <c r="D6" i="9" s="1"/>
  <c r="C18" i="26"/>
  <c r="C6" i="9" s="1"/>
  <c r="G17" i="26"/>
  <c r="E17" i="26"/>
  <c r="G16" i="26"/>
  <c r="E16" i="26"/>
  <c r="G15" i="26"/>
  <c r="E15" i="26"/>
  <c r="F14" i="26"/>
  <c r="F5" i="9" s="1"/>
  <c r="D14" i="26"/>
  <c r="D5" i="9" s="1"/>
  <c r="C14" i="26"/>
  <c r="C5" i="9" s="1"/>
  <c r="G13" i="26"/>
  <c r="E13" i="26"/>
  <c r="G12" i="26"/>
  <c r="E12" i="26"/>
  <c r="G11" i="26"/>
  <c r="E11" i="26"/>
  <c r="G10" i="26"/>
  <c r="E10" i="26"/>
  <c r="G9" i="26"/>
  <c r="E9" i="26"/>
  <c r="F8" i="26"/>
  <c r="D8" i="26"/>
  <c r="D4" i="9" s="1"/>
  <c r="C8" i="26"/>
  <c r="G7" i="26"/>
  <c r="E7" i="26"/>
  <c r="G6" i="26"/>
  <c r="E6" i="26"/>
  <c r="G5" i="26"/>
  <c r="E5" i="26"/>
  <c r="G60" i="25"/>
  <c r="E60" i="25"/>
  <c r="E26" i="8"/>
  <c r="E56" i="25"/>
  <c r="D26" i="8" s="1"/>
  <c r="G50" i="25"/>
  <c r="E50" i="25"/>
  <c r="G44" i="25"/>
  <c r="E44" i="25"/>
  <c r="G31" i="25"/>
  <c r="E9" i="8" s="1"/>
  <c r="E31" i="25"/>
  <c r="D9" i="8" s="1"/>
  <c r="C31" i="25"/>
  <c r="C9" i="8" s="1"/>
  <c r="G25" i="25"/>
  <c r="E8" i="8" s="1"/>
  <c r="E25" i="25"/>
  <c r="D8" i="8" s="1"/>
  <c r="C25" i="25"/>
  <c r="C8" i="8" s="1"/>
  <c r="G22" i="25"/>
  <c r="E7" i="8" s="1"/>
  <c r="E22" i="25"/>
  <c r="D7" i="8" s="1"/>
  <c r="C22" i="25"/>
  <c r="C7" i="8" s="1"/>
  <c r="G18" i="25"/>
  <c r="E6" i="8" s="1"/>
  <c r="E18" i="25"/>
  <c r="D6" i="8" s="1"/>
  <c r="C18" i="25"/>
  <c r="C6" i="8" s="1"/>
  <c r="G14" i="25"/>
  <c r="E5" i="8" s="1"/>
  <c r="E14" i="25"/>
  <c r="D5" i="8" s="1"/>
  <c r="C14" i="25"/>
  <c r="C5" i="8" s="1"/>
  <c r="G8" i="25"/>
  <c r="E8" i="25"/>
  <c r="D4" i="8" s="1"/>
  <c r="C8" i="25"/>
  <c r="C4" i="8" s="1"/>
  <c r="D15" i="24"/>
  <c r="E4" i="24" s="1"/>
  <c r="D14" i="24"/>
  <c r="F13" i="24"/>
  <c r="C13" i="24"/>
  <c r="F12" i="24"/>
  <c r="F10" i="24"/>
  <c r="F9" i="24"/>
  <c r="F8" i="24"/>
  <c r="F7" i="24"/>
  <c r="F6" i="24"/>
  <c r="F5" i="24"/>
  <c r="C5" i="24"/>
  <c r="F4" i="24"/>
  <c r="E11" i="23"/>
  <c r="C16" i="23"/>
  <c r="F15" i="23"/>
  <c r="C15" i="23"/>
  <c r="F14" i="23"/>
  <c r="C14" i="23"/>
  <c r="E13" i="23"/>
  <c r="B13" i="23"/>
  <c r="C13" i="23" s="1"/>
  <c r="F12" i="23"/>
  <c r="C12" i="23"/>
  <c r="F11" i="23"/>
  <c r="C11" i="23"/>
  <c r="F10" i="23"/>
  <c r="C10" i="23"/>
  <c r="F9" i="23"/>
  <c r="C9" i="23"/>
  <c r="F8" i="23"/>
  <c r="C8" i="23"/>
  <c r="F7" i="23"/>
  <c r="C7" i="23"/>
  <c r="F6" i="23"/>
  <c r="C6" i="23"/>
  <c r="F5" i="23"/>
  <c r="C5" i="23"/>
  <c r="F4" i="23"/>
  <c r="C4" i="23"/>
  <c r="F135" i="22"/>
  <c r="E16" i="7" s="1"/>
  <c r="D135" i="22"/>
  <c r="G134" i="22"/>
  <c r="C134" i="22"/>
  <c r="E134" i="22" s="1"/>
  <c r="G133" i="22"/>
  <c r="C133" i="22"/>
  <c r="E133" i="22" s="1"/>
  <c r="G132" i="22"/>
  <c r="C132" i="22"/>
  <c r="B15" i="7" s="1"/>
  <c r="F131" i="22"/>
  <c r="E14" i="7" s="1"/>
  <c r="D131" i="22"/>
  <c r="G129" i="22"/>
  <c r="C129" i="22"/>
  <c r="C131" i="22" s="1"/>
  <c r="F128" i="22"/>
  <c r="E13" i="7" s="1"/>
  <c r="D128" i="22"/>
  <c r="G127" i="22"/>
  <c r="C127" i="22"/>
  <c r="E127" i="22" s="1"/>
  <c r="G126" i="22"/>
  <c r="C126" i="22"/>
  <c r="E126" i="22" s="1"/>
  <c r="G125" i="22"/>
  <c r="C125" i="22"/>
  <c r="F124" i="22"/>
  <c r="E12" i="7" s="1"/>
  <c r="D124" i="22"/>
  <c r="G122" i="22"/>
  <c r="C122" i="22"/>
  <c r="E122" i="22" s="1"/>
  <c r="F121" i="22"/>
  <c r="E11" i="7" s="1"/>
  <c r="D121" i="22"/>
  <c r="C11" i="7" s="1"/>
  <c r="G120" i="22"/>
  <c r="C120" i="22"/>
  <c r="E120" i="22" s="1"/>
  <c r="G119" i="22"/>
  <c r="C119" i="22"/>
  <c r="E119" i="22" s="1"/>
  <c r="C117" i="22"/>
  <c r="G116" i="22"/>
  <c r="C116" i="22"/>
  <c r="E116" i="22" s="1"/>
  <c r="G115" i="22"/>
  <c r="C115" i="22"/>
  <c r="E115" i="22" s="1"/>
  <c r="G114" i="22"/>
  <c r="C114" i="22"/>
  <c r="E114" i="22" s="1"/>
  <c r="G113" i="22"/>
  <c r="C113" i="22"/>
  <c r="E113" i="22" s="1"/>
  <c r="G112" i="22"/>
  <c r="C112" i="22"/>
  <c r="E112" i="22" s="1"/>
  <c r="G111" i="22"/>
  <c r="C111" i="22"/>
  <c r="E111" i="22" s="1"/>
  <c r="G108" i="22"/>
  <c r="C108" i="22"/>
  <c r="E108" i="22" s="1"/>
  <c r="G107" i="22"/>
  <c r="C107" i="22"/>
  <c r="E107" i="22" s="1"/>
  <c r="G106" i="22"/>
  <c r="C106" i="22"/>
  <c r="E106" i="22" s="1"/>
  <c r="G105" i="22"/>
  <c r="C105" i="22"/>
  <c r="E105" i="22" s="1"/>
  <c r="G104" i="22"/>
  <c r="C104" i="22"/>
  <c r="E104" i="22" s="1"/>
  <c r="G102" i="22"/>
  <c r="C102" i="22"/>
  <c r="E102" i="22" s="1"/>
  <c r="G101" i="22"/>
  <c r="C101" i="22"/>
  <c r="E101" i="22" s="1"/>
  <c r="G100" i="22"/>
  <c r="C100" i="22"/>
  <c r="E100" i="22" s="1"/>
  <c r="G99" i="22"/>
  <c r="C99" i="22"/>
  <c r="E99" i="22" s="1"/>
  <c r="F97" i="22"/>
  <c r="D97" i="22"/>
  <c r="G96" i="22"/>
  <c r="C96" i="22"/>
  <c r="E96" i="22" s="1"/>
  <c r="G95" i="22"/>
  <c r="C95" i="22"/>
  <c r="E95" i="22" s="1"/>
  <c r="G94" i="22"/>
  <c r="C94" i="22"/>
  <c r="E94" i="22" s="1"/>
  <c r="G93" i="22"/>
  <c r="C93" i="22"/>
  <c r="E93" i="22" s="1"/>
  <c r="G91" i="22"/>
  <c r="C91" i="22"/>
  <c r="E91" i="22" s="1"/>
  <c r="G90" i="22"/>
  <c r="C90" i="22"/>
  <c r="E90" i="22" s="1"/>
  <c r="G88" i="22"/>
  <c r="C88" i="22"/>
  <c r="E88" i="22" s="1"/>
  <c r="G87" i="22"/>
  <c r="C87" i="22"/>
  <c r="E87" i="22" s="1"/>
  <c r="G86" i="22"/>
  <c r="C86" i="22"/>
  <c r="E86" i="22" s="1"/>
  <c r="G85" i="22"/>
  <c r="C85" i="22"/>
  <c r="E85" i="22" s="1"/>
  <c r="G84" i="22"/>
  <c r="C84" i="22"/>
  <c r="E84" i="22" s="1"/>
  <c r="G83" i="22"/>
  <c r="C83" i="22"/>
  <c r="E83" i="22" s="1"/>
  <c r="G82" i="22"/>
  <c r="C82" i="22"/>
  <c r="F80" i="22"/>
  <c r="D80" i="22"/>
  <c r="C9" i="7" s="1"/>
  <c r="G79" i="22"/>
  <c r="C79" i="22"/>
  <c r="E79" i="22" s="1"/>
  <c r="G78" i="22"/>
  <c r="C78" i="22"/>
  <c r="E78" i="22" s="1"/>
  <c r="G77" i="22"/>
  <c r="C77" i="22"/>
  <c r="E77" i="22" s="1"/>
  <c r="G76" i="22"/>
  <c r="C76" i="22"/>
  <c r="E76" i="22" s="1"/>
  <c r="G75" i="22"/>
  <c r="C75" i="22"/>
  <c r="E75" i="22" s="1"/>
  <c r="G73" i="22"/>
  <c r="C73" i="22"/>
  <c r="E73" i="22" s="1"/>
  <c r="G72" i="22"/>
  <c r="C72" i="22"/>
  <c r="E72" i="22" s="1"/>
  <c r="G71" i="22"/>
  <c r="C71" i="22"/>
  <c r="E71" i="22" s="1"/>
  <c r="G70" i="22"/>
  <c r="C70" i="22"/>
  <c r="E70" i="22" s="1"/>
  <c r="G68" i="22"/>
  <c r="C68" i="22"/>
  <c r="E68" i="22" s="1"/>
  <c r="G67" i="22"/>
  <c r="C67" i="22"/>
  <c r="E67" i="22" s="1"/>
  <c r="G66" i="22"/>
  <c r="C66" i="22"/>
  <c r="E66" i="22" s="1"/>
  <c r="G65" i="22"/>
  <c r="C65" i="22"/>
  <c r="E65" i="22" s="1"/>
  <c r="G63" i="22"/>
  <c r="C63" i="22"/>
  <c r="E63" i="22" s="1"/>
  <c r="G62" i="22"/>
  <c r="C62" i="22"/>
  <c r="E62" i="22" s="1"/>
  <c r="G61" i="22"/>
  <c r="C61" i="22"/>
  <c r="E61" i="22" s="1"/>
  <c r="G59" i="22"/>
  <c r="C59" i="22"/>
  <c r="E59" i="22" s="1"/>
  <c r="C58" i="22"/>
  <c r="E58" i="22" s="1"/>
  <c r="G57" i="22"/>
  <c r="C57" i="22"/>
  <c r="E57" i="22" s="1"/>
  <c r="G56" i="22"/>
  <c r="C56" i="22"/>
  <c r="E56" i="22" s="1"/>
  <c r="G55" i="22"/>
  <c r="C55" i="22"/>
  <c r="E55" i="22" s="1"/>
  <c r="G54" i="22"/>
  <c r="C54" i="22"/>
  <c r="E54" i="22" s="1"/>
  <c r="G53" i="22"/>
  <c r="C53" i="22"/>
  <c r="E53" i="22" s="1"/>
  <c r="G52" i="22"/>
  <c r="C52" i="22"/>
  <c r="E52" i="22" s="1"/>
  <c r="G51" i="22"/>
  <c r="C51" i="22"/>
  <c r="E51" i="22" s="1"/>
  <c r="G50" i="22"/>
  <c r="C50" i="22"/>
  <c r="E50" i="22" s="1"/>
  <c r="G48" i="22"/>
  <c r="C48" i="22"/>
  <c r="E48" i="22" s="1"/>
  <c r="C47" i="22"/>
  <c r="E47" i="22" s="1"/>
  <c r="G46" i="22"/>
  <c r="C46" i="22"/>
  <c r="E46" i="22" s="1"/>
  <c r="G45" i="22"/>
  <c r="C45" i="22"/>
  <c r="E45" i="22" s="1"/>
  <c r="G44" i="22"/>
  <c r="C44" i="22"/>
  <c r="E44" i="22" s="1"/>
  <c r="G43" i="22"/>
  <c r="C43" i="22"/>
  <c r="E43" i="22" s="1"/>
  <c r="G42" i="22"/>
  <c r="C42" i="22"/>
  <c r="E42" i="22" s="1"/>
  <c r="G40" i="22"/>
  <c r="C40" i="22"/>
  <c r="G37" i="22"/>
  <c r="C37" i="22"/>
  <c r="E37" i="22" s="1"/>
  <c r="F36" i="22"/>
  <c r="F38" i="22" s="1"/>
  <c r="D36" i="22"/>
  <c r="D38" i="22" s="1"/>
  <c r="C8" i="7" s="1"/>
  <c r="G35" i="22"/>
  <c r="C35" i="22"/>
  <c r="E35" i="22" s="1"/>
  <c r="G34" i="22"/>
  <c r="C34" i="22"/>
  <c r="E34" i="22" s="1"/>
  <c r="G33" i="22"/>
  <c r="C33" i="22"/>
  <c r="E33" i="22" s="1"/>
  <c r="F32" i="22"/>
  <c r="D32" i="22"/>
  <c r="C7" i="7" s="1"/>
  <c r="G31" i="22"/>
  <c r="C31" i="22"/>
  <c r="E31" i="22" s="1"/>
  <c r="G30" i="22"/>
  <c r="C30" i="22"/>
  <c r="E30" i="22" s="1"/>
  <c r="G29" i="22"/>
  <c r="C29" i="22"/>
  <c r="F28" i="22"/>
  <c r="E6" i="7" s="1"/>
  <c r="D28" i="22"/>
  <c r="G27" i="22"/>
  <c r="C27" i="22"/>
  <c r="E27" i="22" s="1"/>
  <c r="G26" i="22"/>
  <c r="C26" i="22"/>
  <c r="E26" i="22" s="1"/>
  <c r="F25" i="22"/>
  <c r="D25" i="22"/>
  <c r="G24" i="22"/>
  <c r="C24" i="22"/>
  <c r="E24" i="22" s="1"/>
  <c r="G23" i="22"/>
  <c r="C23" i="22"/>
  <c r="E23" i="22" s="1"/>
  <c r="G22" i="22"/>
  <c r="C22" i="22"/>
  <c r="E22" i="22" s="1"/>
  <c r="G21" i="22"/>
  <c r="C21" i="22"/>
  <c r="E21" i="22" s="1"/>
  <c r="G20" i="22"/>
  <c r="C20" i="22"/>
  <c r="E20" i="22" s="1"/>
  <c r="G19" i="22"/>
  <c r="C19" i="22"/>
  <c r="E19" i="22" s="1"/>
  <c r="G18" i="22"/>
  <c r="C18" i="22"/>
  <c r="E18" i="22" s="1"/>
  <c r="G17" i="22"/>
  <c r="C17" i="22"/>
  <c r="E17" i="22" s="1"/>
  <c r="G16" i="22"/>
  <c r="C16" i="22"/>
  <c r="E16" i="22" s="1"/>
  <c r="F15" i="22"/>
  <c r="D15" i="22"/>
  <c r="G14" i="22"/>
  <c r="C14" i="22"/>
  <c r="E14" i="22" s="1"/>
  <c r="G13" i="22"/>
  <c r="C13" i="22"/>
  <c r="E13" i="22" s="1"/>
  <c r="G12" i="22"/>
  <c r="C12" i="22"/>
  <c r="G11" i="22"/>
  <c r="C11" i="22"/>
  <c r="E11" i="22" s="1"/>
  <c r="F10" i="22"/>
  <c r="E3" i="7" s="1"/>
  <c r="D10" i="22"/>
  <c r="C3" i="7" s="1"/>
  <c r="C9" i="22"/>
  <c r="G8" i="22"/>
  <c r="C8" i="22"/>
  <c r="E8" i="22" s="1"/>
  <c r="G7" i="22"/>
  <c r="C7" i="22"/>
  <c r="E7" i="22" s="1"/>
  <c r="G6" i="22"/>
  <c r="C6" i="22"/>
  <c r="E6" i="22" s="1"/>
  <c r="G5" i="22"/>
  <c r="C5" i="22"/>
  <c r="E5" i="22" s="1"/>
  <c r="G4" i="22"/>
  <c r="C4" i="22"/>
  <c r="E4" i="22" s="1"/>
  <c r="G3" i="22"/>
  <c r="C3" i="22"/>
  <c r="E3" i="22" s="1"/>
  <c r="F134" i="20"/>
  <c r="E134" i="20"/>
  <c r="D15" i="6" s="1"/>
  <c r="D134" i="20"/>
  <c r="C15" i="6" s="1"/>
  <c r="C134" i="20"/>
  <c r="B15" i="6" s="1"/>
  <c r="F131" i="20"/>
  <c r="E14" i="6" s="1"/>
  <c r="E131" i="20"/>
  <c r="D14" i="6" s="1"/>
  <c r="D131" i="20"/>
  <c r="C14" i="6" s="1"/>
  <c r="C131" i="20"/>
  <c r="B14" i="21" s="1"/>
  <c r="F128" i="20"/>
  <c r="E13" i="6" s="1"/>
  <c r="E128" i="20"/>
  <c r="D13" i="6" s="1"/>
  <c r="F124" i="20"/>
  <c r="E12" i="6" s="1"/>
  <c r="E124" i="20"/>
  <c r="D12" i="6" s="1"/>
  <c r="D124" i="20"/>
  <c r="C12" i="6" s="1"/>
  <c r="C124" i="20"/>
  <c r="B13" i="21" s="1"/>
  <c r="F118" i="20"/>
  <c r="E118" i="20"/>
  <c r="D118" i="20"/>
  <c r="C118" i="20"/>
  <c r="B12" i="21" s="1"/>
  <c r="F110" i="20"/>
  <c r="F98" i="20"/>
  <c r="E98" i="20"/>
  <c r="D98" i="20"/>
  <c r="C98" i="20"/>
  <c r="F97" i="20"/>
  <c r="E10" i="6" s="1"/>
  <c r="E92" i="20"/>
  <c r="D92" i="20"/>
  <c r="E89" i="20"/>
  <c r="D89" i="20"/>
  <c r="C89" i="20"/>
  <c r="E81" i="20"/>
  <c r="D81" i="20"/>
  <c r="C81" i="20"/>
  <c r="F80" i="20"/>
  <c r="E9" i="6" s="1"/>
  <c r="E80" i="20"/>
  <c r="D9" i="6" s="1"/>
  <c r="D80" i="20"/>
  <c r="B9" i="21" s="1"/>
  <c r="E36" i="20"/>
  <c r="D36" i="20"/>
  <c r="D38" i="20" s="1"/>
  <c r="C8" i="6" s="1"/>
  <c r="F32" i="20"/>
  <c r="E7" i="6" s="1"/>
  <c r="E32" i="20"/>
  <c r="D7" i="6" s="1"/>
  <c r="D32" i="20"/>
  <c r="B8" i="21" s="1"/>
  <c r="F28" i="20"/>
  <c r="E6" i="6" s="1"/>
  <c r="E28" i="20"/>
  <c r="D6" i="6" s="1"/>
  <c r="D28" i="20"/>
  <c r="B7" i="21" s="1"/>
  <c r="F25" i="20"/>
  <c r="E5" i="6" s="1"/>
  <c r="E25" i="20"/>
  <c r="D5" i="6" s="1"/>
  <c r="D25" i="20"/>
  <c r="B6" i="21" s="1"/>
  <c r="E15" i="20"/>
  <c r="D4" i="6" s="1"/>
  <c r="D15" i="20"/>
  <c r="B5" i="21" s="1"/>
  <c r="F10" i="20"/>
  <c r="E3" i="6" s="1"/>
  <c r="E10" i="20"/>
  <c r="D3" i="6" s="1"/>
  <c r="D10" i="20"/>
  <c r="B4" i="21" s="1"/>
  <c r="B8" i="19"/>
  <c r="C7" i="19" s="1"/>
  <c r="F7" i="15"/>
  <c r="E7" i="15"/>
  <c r="C7" i="15"/>
  <c r="B7" i="15"/>
  <c r="G6" i="15"/>
  <c r="D6" i="15"/>
  <c r="G5" i="15"/>
  <c r="D5" i="15"/>
  <c r="G4" i="15"/>
  <c r="D4" i="15"/>
  <c r="G3" i="15"/>
  <c r="D3" i="15"/>
  <c r="B20" i="12"/>
  <c r="D16" i="11"/>
  <c r="H16" i="11" s="1"/>
  <c r="E14" i="11"/>
  <c r="B14" i="11"/>
  <c r="D13" i="11"/>
  <c r="D12" i="11"/>
  <c r="D11" i="11"/>
  <c r="D10" i="11"/>
  <c r="E8" i="11"/>
  <c r="B8" i="11"/>
  <c r="G7" i="11"/>
  <c r="D7" i="11"/>
  <c r="G6" i="11"/>
  <c r="D6" i="11"/>
  <c r="G5" i="11"/>
  <c r="D5" i="11"/>
  <c r="G4" i="11"/>
  <c r="D4" i="11"/>
  <c r="E16" i="10"/>
  <c r="G16" i="10" s="1"/>
  <c r="D16" i="10"/>
  <c r="C16" i="10"/>
  <c r="B16" i="10"/>
  <c r="F25" i="9"/>
  <c r="D25" i="9"/>
  <c r="C25" i="9"/>
  <c r="F24" i="9"/>
  <c r="D24" i="9"/>
  <c r="C24" i="9"/>
  <c r="D23" i="9"/>
  <c r="F21" i="9"/>
  <c r="D21" i="9"/>
  <c r="C21" i="9"/>
  <c r="F20" i="9"/>
  <c r="D20" i="9"/>
  <c r="C20" i="9"/>
  <c r="F19" i="9"/>
  <c r="D19" i="9"/>
  <c r="C19" i="9"/>
  <c r="F16" i="9"/>
  <c r="D16" i="9"/>
  <c r="C16" i="9"/>
  <c r="F15" i="9"/>
  <c r="D15" i="9"/>
  <c r="C15" i="9"/>
  <c r="F14" i="9"/>
  <c r="D14" i="9"/>
  <c r="C14" i="9"/>
  <c r="F13" i="9"/>
  <c r="D13" i="9"/>
  <c r="F10" i="9"/>
  <c r="G10" i="9" s="1"/>
  <c r="C10" i="9"/>
  <c r="E10" i="9" s="1"/>
  <c r="E29" i="8"/>
  <c r="D29" i="8"/>
  <c r="E28" i="8"/>
  <c r="D28" i="8"/>
  <c r="E23" i="8"/>
  <c r="D23" i="8"/>
  <c r="E22" i="8"/>
  <c r="D22" i="8"/>
  <c r="E21" i="8"/>
  <c r="D21" i="8"/>
  <c r="E17" i="8"/>
  <c r="E16" i="8"/>
  <c r="D16" i="8"/>
  <c r="E15" i="8"/>
  <c r="D15" i="8"/>
  <c r="E14" i="8"/>
  <c r="D14" i="8"/>
  <c r="E10" i="8"/>
  <c r="D10" i="8"/>
  <c r="C10" i="8"/>
  <c r="E4" i="8"/>
  <c r="C16" i="7"/>
  <c r="E15" i="7"/>
  <c r="C15" i="7"/>
  <c r="C14" i="7"/>
  <c r="C13" i="7"/>
  <c r="C10" i="7"/>
  <c r="C5" i="7"/>
  <c r="C4" i="7"/>
  <c r="E17" i="6"/>
  <c r="D17" i="6"/>
  <c r="E4" i="6"/>
  <c r="E8" i="9" l="1"/>
  <c r="D10" i="13"/>
  <c r="B14" i="6"/>
  <c r="G5" i="9"/>
  <c r="D11" i="9"/>
  <c r="G8" i="9"/>
  <c r="G9" i="13"/>
  <c r="G6" i="9"/>
  <c r="G7" i="9"/>
  <c r="E5" i="9"/>
  <c r="E9" i="9"/>
  <c r="E19" i="9"/>
  <c r="E6" i="9"/>
  <c r="E7" i="9"/>
  <c r="F51" i="29"/>
  <c r="E8" i="6"/>
  <c r="H14" i="29"/>
  <c r="C4" i="12"/>
  <c r="C8" i="12"/>
  <c r="C12" i="12"/>
  <c r="C16" i="12"/>
  <c r="C5" i="12"/>
  <c r="C9" i="12"/>
  <c r="C13" i="12"/>
  <c r="C17" i="12"/>
  <c r="C7" i="12"/>
  <c r="C3" i="12"/>
  <c r="C20" i="12"/>
  <c r="C6" i="12"/>
  <c r="C10" i="12"/>
  <c r="C14" i="12"/>
  <c r="C18" i="12"/>
  <c r="C19" i="12"/>
  <c r="C11" i="12"/>
  <c r="C15" i="12"/>
  <c r="F121" i="20"/>
  <c r="C137" i="20" s="1"/>
  <c r="F8" i="29"/>
  <c r="E18" i="8"/>
  <c r="C121" i="20"/>
  <c r="B11" i="6" s="1"/>
  <c r="F14" i="29"/>
  <c r="F14" i="7"/>
  <c r="B14" i="7"/>
  <c r="G15" i="22"/>
  <c r="G25" i="22"/>
  <c r="G80" i="22"/>
  <c r="C80" i="22"/>
  <c r="G28" i="22"/>
  <c r="C9" i="24"/>
  <c r="C11" i="24"/>
  <c r="C12" i="24"/>
  <c r="C14" i="24"/>
  <c r="C7" i="24"/>
  <c r="C4" i="24"/>
  <c r="C6" i="24"/>
  <c r="C8" i="24"/>
  <c r="C10" i="24"/>
  <c r="F16" i="7"/>
  <c r="D14" i="7"/>
  <c r="G131" i="22"/>
  <c r="E131" i="22"/>
  <c r="G124" i="22"/>
  <c r="G121" i="22"/>
  <c r="G97" i="22"/>
  <c r="E9" i="7"/>
  <c r="F9" i="7" s="1"/>
  <c r="G32" i="22"/>
  <c r="E5" i="7"/>
  <c r="F5" i="7" s="1"/>
  <c r="E4" i="7"/>
  <c r="F4" i="7" s="1"/>
  <c r="G10" i="22"/>
  <c r="F11" i="7"/>
  <c r="F15" i="7"/>
  <c r="D13" i="27"/>
  <c r="G13" i="27" s="1"/>
  <c r="B13" i="27"/>
  <c r="F13" i="27" s="1"/>
  <c r="C5" i="19"/>
  <c r="C4" i="19"/>
  <c r="C6" i="19"/>
  <c r="E129" i="22"/>
  <c r="E121" i="20"/>
  <c r="D11" i="6" s="1"/>
  <c r="D121" i="20"/>
  <c r="C11" i="6" s="1"/>
  <c r="C15" i="22"/>
  <c r="E15" i="22" s="1"/>
  <c r="C6" i="6"/>
  <c r="C97" i="22"/>
  <c r="E97" i="22" s="1"/>
  <c r="C4" i="6"/>
  <c r="C9" i="6"/>
  <c r="D97" i="20"/>
  <c r="C10" i="6" s="1"/>
  <c r="C5" i="6"/>
  <c r="D14" i="11"/>
  <c r="H14" i="11" s="1"/>
  <c r="G7" i="15"/>
  <c r="G43" i="29"/>
  <c r="E52" i="29"/>
  <c r="C4" i="5" s="1"/>
  <c r="C3" i="13"/>
  <c r="C4" i="13"/>
  <c r="E4" i="13" s="1"/>
  <c r="G5" i="13"/>
  <c r="E5" i="13"/>
  <c r="H39" i="29"/>
  <c r="E43" i="29"/>
  <c r="C3" i="5" s="1"/>
  <c r="C5" i="5" s="1"/>
  <c r="F39" i="29"/>
  <c r="G4" i="13"/>
  <c r="E11" i="14"/>
  <c r="E7" i="14"/>
  <c r="F57" i="26"/>
  <c r="G20" i="9"/>
  <c r="G56" i="26"/>
  <c r="G21" i="9"/>
  <c r="G25" i="9"/>
  <c r="E15" i="9"/>
  <c r="G43" i="26"/>
  <c r="E53" i="26"/>
  <c r="E43" i="26"/>
  <c r="G53" i="26"/>
  <c r="G14" i="26"/>
  <c r="G8" i="26"/>
  <c r="E8" i="26"/>
  <c r="E22" i="26"/>
  <c r="D17" i="9"/>
  <c r="G14" i="9"/>
  <c r="F26" i="9"/>
  <c r="E25" i="9"/>
  <c r="D24" i="8"/>
  <c r="D18" i="8"/>
  <c r="G33" i="25"/>
  <c r="C12" i="7"/>
  <c r="F12" i="7" s="1"/>
  <c r="F13" i="7"/>
  <c r="F4" i="9"/>
  <c r="G4" i="9" s="1"/>
  <c r="G13" i="9"/>
  <c r="D22" i="9"/>
  <c r="G23" i="9"/>
  <c r="E132" i="22"/>
  <c r="E7" i="23"/>
  <c r="E5" i="24"/>
  <c r="C33" i="25"/>
  <c r="D33" i="26"/>
  <c r="G53" i="28"/>
  <c r="F48" i="29"/>
  <c r="F17" i="9"/>
  <c r="C3" i="6"/>
  <c r="C7" i="6"/>
  <c r="E10" i="7"/>
  <c r="F10" i="7" s="1"/>
  <c r="E11" i="8"/>
  <c r="D11" i="8"/>
  <c r="E24" i="8"/>
  <c r="E30" i="8"/>
  <c r="C17" i="9"/>
  <c r="G8" i="11"/>
  <c r="D7" i="15"/>
  <c r="G38" i="22"/>
  <c r="G128" i="22"/>
  <c r="E6" i="23"/>
  <c r="F14" i="24"/>
  <c r="E33" i="25"/>
  <c r="G22" i="26"/>
  <c r="H8" i="29"/>
  <c r="H48" i="29"/>
  <c r="C11" i="8"/>
  <c r="E10" i="23"/>
  <c r="F3" i="7"/>
  <c r="E7" i="7"/>
  <c r="F7" i="7" s="1"/>
  <c r="D15" i="7"/>
  <c r="D30" i="8"/>
  <c r="G19" i="9"/>
  <c r="E21" i="9"/>
  <c r="F22" i="9"/>
  <c r="G24" i="9"/>
  <c r="D8" i="11"/>
  <c r="E97" i="20"/>
  <c r="D10" i="6" s="1"/>
  <c r="C97" i="20"/>
  <c r="B10" i="6" s="1"/>
  <c r="B11" i="21"/>
  <c r="G36" i="22"/>
  <c r="C17" i="23"/>
  <c r="G61" i="25"/>
  <c r="G18" i="26"/>
  <c r="E31" i="26"/>
  <c r="E48" i="26"/>
  <c r="H51" i="29"/>
  <c r="E13" i="9"/>
  <c r="G15" i="9"/>
  <c r="C10" i="13"/>
  <c r="E10" i="13" s="1"/>
  <c r="D136" i="22"/>
  <c r="C3" i="4" s="1"/>
  <c r="E20" i="9"/>
  <c r="C22" i="9"/>
  <c r="E12" i="22"/>
  <c r="C121" i="22"/>
  <c r="F16" i="23"/>
  <c r="E16" i="23"/>
  <c r="F11" i="24"/>
  <c r="E11" i="24"/>
  <c r="F15" i="24"/>
  <c r="E10" i="24"/>
  <c r="E6" i="24"/>
  <c r="E7" i="24"/>
  <c r="F33" i="26"/>
  <c r="C33" i="26"/>
  <c r="E56" i="26"/>
  <c r="C57" i="26"/>
  <c r="E43" i="28"/>
  <c r="G52" i="29"/>
  <c r="E4" i="5" s="1"/>
  <c r="F136" i="22"/>
  <c r="E3" i="4" s="1"/>
  <c r="B12" i="6"/>
  <c r="C4" i="9"/>
  <c r="E14" i="9"/>
  <c r="E24" i="9"/>
  <c r="C26" i="9"/>
  <c r="E15" i="6"/>
  <c r="C6" i="7"/>
  <c r="E8" i="7"/>
  <c r="F8" i="7" s="1"/>
  <c r="C23" i="9"/>
  <c r="E23" i="9" s="1"/>
  <c r="D26" i="9"/>
  <c r="F3" i="13"/>
  <c r="F8" i="13"/>
  <c r="C10" i="22"/>
  <c r="C25" i="22"/>
  <c r="C36" i="22"/>
  <c r="E82" i="22"/>
  <c r="G135" i="22"/>
  <c r="E9" i="24"/>
  <c r="E13" i="24"/>
  <c r="E14" i="24"/>
  <c r="E14" i="26"/>
  <c r="E18" i="26"/>
  <c r="G25" i="26"/>
  <c r="G31" i="26"/>
  <c r="G48" i="26"/>
  <c r="D57" i="26"/>
  <c r="G43" i="28"/>
  <c r="H42" i="29"/>
  <c r="D52" i="29"/>
  <c r="B4" i="5" s="1"/>
  <c r="B4" i="3" s="1"/>
  <c r="D6" i="13"/>
  <c r="E6" i="13" s="1"/>
  <c r="D7" i="14"/>
  <c r="C28" i="22"/>
  <c r="C32" i="22"/>
  <c r="E29" i="22"/>
  <c r="E40" i="22"/>
  <c r="C124" i="22"/>
  <c r="C128" i="22"/>
  <c r="E125" i="22"/>
  <c r="C135" i="22"/>
  <c r="F13" i="23"/>
  <c r="F17" i="23"/>
  <c r="E14" i="23"/>
  <c r="E12" i="23"/>
  <c r="E8" i="23"/>
  <c r="E4" i="23"/>
  <c r="E15" i="23"/>
  <c r="E9" i="23"/>
  <c r="E5" i="23"/>
  <c r="E8" i="24"/>
  <c r="E12" i="24"/>
  <c r="E25" i="26"/>
  <c r="D43" i="29"/>
  <c r="B3" i="5" s="1"/>
  <c r="B3" i="3" s="1"/>
  <c r="G62" i="25" l="1"/>
  <c r="B5" i="3"/>
  <c r="B6" i="16" s="1"/>
  <c r="C7" i="13"/>
  <c r="C11" i="13" s="1"/>
  <c r="B10" i="21"/>
  <c r="G17" i="11"/>
  <c r="H8" i="11"/>
  <c r="D17" i="11"/>
  <c r="E3" i="13"/>
  <c r="E3" i="5"/>
  <c r="H43" i="29"/>
  <c r="E11" i="6"/>
  <c r="B18" i="6" s="1"/>
  <c r="B3" i="2" s="1"/>
  <c r="B4" i="7"/>
  <c r="D4" i="7" s="1"/>
  <c r="C15" i="24"/>
  <c r="C17" i="7"/>
  <c r="C8" i="19"/>
  <c r="B10" i="7"/>
  <c r="D10" i="7" s="1"/>
  <c r="E53" i="29"/>
  <c r="E12" i="14"/>
  <c r="G54" i="28"/>
  <c r="G22" i="9"/>
  <c r="G17" i="9"/>
  <c r="E17" i="9"/>
  <c r="F11" i="9"/>
  <c r="G11" i="9" s="1"/>
  <c r="D27" i="9"/>
  <c r="D28" i="9" s="1"/>
  <c r="C4" i="4" s="1"/>
  <c r="E33" i="26"/>
  <c r="D58" i="26"/>
  <c r="G33" i="26"/>
  <c r="E22" i="9"/>
  <c r="F27" i="9"/>
  <c r="C31" i="8"/>
  <c r="C32" i="8" s="1"/>
  <c r="B4" i="2" s="1"/>
  <c r="B5" i="16" s="1"/>
  <c r="E15" i="24"/>
  <c r="E17" i="23"/>
  <c r="G26" i="9"/>
  <c r="E26" i="9"/>
  <c r="C27" i="9"/>
  <c r="G53" i="29"/>
  <c r="H52" i="29"/>
  <c r="E36" i="22"/>
  <c r="C38" i="22"/>
  <c r="C136" i="22" s="1"/>
  <c r="E136" i="22" s="1"/>
  <c r="C5" i="4"/>
  <c r="E135" i="22"/>
  <c r="B16" i="7"/>
  <c r="D16" i="7" s="1"/>
  <c r="E28" i="22"/>
  <c r="B6" i="7"/>
  <c r="D6" i="7" s="1"/>
  <c r="E25" i="22"/>
  <c r="B5" i="7"/>
  <c r="D5" i="7" s="1"/>
  <c r="G3" i="13"/>
  <c r="F7" i="13"/>
  <c r="D7" i="13"/>
  <c r="G57" i="26"/>
  <c r="F6" i="7"/>
  <c r="B3" i="21"/>
  <c r="D10" i="21" s="1"/>
  <c r="G6" i="13"/>
  <c r="F43" i="29"/>
  <c r="E128" i="22"/>
  <c r="B13" i="7"/>
  <c r="D13" i="7" s="1"/>
  <c r="E124" i="22"/>
  <c r="B12" i="7"/>
  <c r="D12" i="7" s="1"/>
  <c r="B7" i="7"/>
  <c r="D7" i="7" s="1"/>
  <c r="E32" i="22"/>
  <c r="F10" i="13"/>
  <c r="G10" i="13" s="1"/>
  <c r="G8" i="13"/>
  <c r="G136" i="22"/>
  <c r="E121" i="22"/>
  <c r="B11" i="7"/>
  <c r="D11" i="7" s="1"/>
  <c r="E80" i="22"/>
  <c r="B9" i="7"/>
  <c r="D9" i="7" s="1"/>
  <c r="D53" i="29"/>
  <c r="D4" i="5"/>
  <c r="F52" i="29"/>
  <c r="E10" i="22"/>
  <c r="B3" i="7"/>
  <c r="E4" i="9"/>
  <c r="C11" i="9"/>
  <c r="E11" i="9" s="1"/>
  <c r="E17" i="7"/>
  <c r="C58" i="26"/>
  <c r="E57" i="26"/>
  <c r="F58" i="26"/>
  <c r="B7" i="3" l="1"/>
  <c r="B10" i="3" s="1"/>
  <c r="B12" i="3" s="1"/>
  <c r="F3" i="5"/>
  <c r="G3" i="5"/>
  <c r="H17" i="11"/>
  <c r="B7" i="16"/>
  <c r="F17" i="7"/>
  <c r="H53" i="29"/>
  <c r="F53" i="29"/>
  <c r="G27" i="9"/>
  <c r="F28" i="9"/>
  <c r="G58" i="26"/>
  <c r="E58" i="26"/>
  <c r="B5" i="2"/>
  <c r="B7" i="2" s="1"/>
  <c r="B10" i="2" s="1"/>
  <c r="B12" i="2" s="1"/>
  <c r="D3" i="7"/>
  <c r="D3" i="5"/>
  <c r="B5" i="5"/>
  <c r="D5" i="5" s="1"/>
  <c r="G7" i="13"/>
  <c r="F11" i="13"/>
  <c r="C28" i="9"/>
  <c r="B4" i="4" s="1"/>
  <c r="D4" i="4" s="1"/>
  <c r="E27" i="9"/>
  <c r="F3" i="4"/>
  <c r="D14" i="21"/>
  <c r="D11" i="21"/>
  <c r="D4" i="21"/>
  <c r="D6" i="21"/>
  <c r="D5" i="21"/>
  <c r="D12" i="21"/>
  <c r="D9" i="21"/>
  <c r="D13" i="21"/>
  <c r="D7" i="21"/>
  <c r="D11" i="13"/>
  <c r="E11" i="13" s="1"/>
  <c r="E7" i="13"/>
  <c r="B3" i="4"/>
  <c r="E38" i="22"/>
  <c r="B8" i="7"/>
  <c r="D8" i="7" s="1"/>
  <c r="G3" i="4"/>
  <c r="F4" i="5"/>
  <c r="E5" i="5"/>
  <c r="G4" i="5"/>
  <c r="D3" i="4" l="1"/>
  <c r="B17" i="7"/>
  <c r="D17" i="7" s="1"/>
  <c r="G28" i="9"/>
  <c r="E4" i="4"/>
  <c r="G11" i="13"/>
  <c r="E28" i="9"/>
  <c r="B4" i="16"/>
  <c r="B5" i="4"/>
  <c r="D5" i="4" s="1"/>
  <c r="F5" i="5"/>
  <c r="G5" i="5"/>
  <c r="B8" i="16" l="1"/>
  <c r="F4" i="4"/>
  <c r="G4" i="4"/>
  <c r="E5" i="4"/>
  <c r="F5" i="4" l="1"/>
  <c r="G5" i="4"/>
</calcChain>
</file>

<file path=xl/sharedStrings.xml><?xml version="1.0" encoding="utf-8"?>
<sst xmlns="http://schemas.openxmlformats.org/spreadsheetml/2006/main" count="1101" uniqueCount="587">
  <si>
    <t>Índex de quadres i gràfics. I.2. El sector primari</t>
  </si>
  <si>
    <t>Quadre I-2.1.</t>
  </si>
  <si>
    <t xml:space="preserve">Quadre I-2.2. </t>
  </si>
  <si>
    <t>Quadre I-2.3.</t>
  </si>
  <si>
    <t>Quadre I-2.4.</t>
  </si>
  <si>
    <t>Quadre I-2.5.</t>
  </si>
  <si>
    <t>Quadre I-2.8.</t>
  </si>
  <si>
    <t>Quadre I-2.9.</t>
  </si>
  <si>
    <t>Quadre IA-2.1.</t>
  </si>
  <si>
    <t>Quadre IA-2.2.</t>
  </si>
  <si>
    <t>Quadre IA-2.3.</t>
  </si>
  <si>
    <t>Quadre IA-2.4.</t>
  </si>
  <si>
    <t>Quadre IA-2.5.</t>
  </si>
  <si>
    <t>Origen de la fruita comercialitzada a Mercapalma (2019-2020)</t>
  </si>
  <si>
    <t>Quadre IA-2.6.</t>
  </si>
  <si>
    <t>Origen de les hortalisses comercialitzades a Mercapalma (2019-2020)</t>
  </si>
  <si>
    <t>Quadre IA-2.7.</t>
  </si>
  <si>
    <t>Quadre IA-2.8.</t>
  </si>
  <si>
    <t>Quadre IA-2.9.</t>
  </si>
  <si>
    <t>Denominacions de productes a les Illes Balears</t>
  </si>
  <si>
    <t>Total</t>
  </si>
  <si>
    <t>Producció agrícola final</t>
  </si>
  <si>
    <t>Producció ramadera final</t>
  </si>
  <si>
    <t>Despeses fora del sector*</t>
  </si>
  <si>
    <t>VAB a preus de mercat</t>
  </si>
  <si>
    <t>Subvencions</t>
  </si>
  <si>
    <t>Imposts lligats a la producció*</t>
  </si>
  <si>
    <t>VAB a cost dels factors</t>
  </si>
  <si>
    <t>Amortitzacions*</t>
  </si>
  <si>
    <t>Renda agrària</t>
  </si>
  <si>
    <t>Font: Estadístiques agràries i pesqueres, Semilla</t>
  </si>
  <si>
    <t>(*) Estimació a partir de dades estructurals.</t>
  </si>
  <si>
    <t>Total espècies criades en aqüicultura</t>
  </si>
  <si>
    <t>Producció pesquera final</t>
  </si>
  <si>
    <t>Renda pesquera</t>
  </si>
  <si>
    <t>Deflactor</t>
  </si>
  <si>
    <t>Producció (tones)</t>
  </si>
  <si>
    <t>Producció final 
(euros)</t>
  </si>
  <si>
    <t>Cereals</t>
  </si>
  <si>
    <t>Llegums</t>
  </si>
  <si>
    <t>Farratges</t>
  </si>
  <si>
    <t>Tubercles</t>
  </si>
  <si>
    <t>Flors</t>
  </si>
  <si>
    <t>Hortalisses</t>
  </si>
  <si>
    <t>Cítrics</t>
  </si>
  <si>
    <t>Fruiters no cítrics</t>
  </si>
  <si>
    <t>Olives</t>
  </si>
  <si>
    <t>Oli d'oliva</t>
  </si>
  <si>
    <t>Raïm</t>
  </si>
  <si>
    <t>Altres cultius</t>
  </si>
  <si>
    <t>hl</t>
  </si>
  <si>
    <t>Euros</t>
  </si>
  <si>
    <t>Vi</t>
  </si>
  <si>
    <t>Total producció agrícola</t>
  </si>
  <si>
    <t>Cultius industrials</t>
  </si>
  <si>
    <t>Tones en canal</t>
  </si>
  <si>
    <t>Tones en viu</t>
  </si>
  <si>
    <t>Carn</t>
  </si>
  <si>
    <t>Boví</t>
  </si>
  <si>
    <t>Oví</t>
  </si>
  <si>
    <t>Caprí</t>
  </si>
  <si>
    <t>Porcí</t>
  </si>
  <si>
    <t>Equí</t>
  </si>
  <si>
    <t>Aviram</t>
  </si>
  <si>
    <t>Conills</t>
  </si>
  <si>
    <t>Unitats</t>
  </si>
  <si>
    <t>Vendes</t>
  </si>
  <si>
    <t>Litres</t>
  </si>
  <si>
    <t>Llet</t>
  </si>
  <si>
    <t>De vaca</t>
  </si>
  <si>
    <t>D'ovella</t>
  </si>
  <si>
    <t>De cabra</t>
  </si>
  <si>
    <t>Milers de dotzenes</t>
  </si>
  <si>
    <t>Ous</t>
  </si>
  <si>
    <t>kg</t>
  </si>
  <si>
    <t>Mel i cera</t>
  </si>
  <si>
    <t>Mel</t>
  </si>
  <si>
    <t>Cera</t>
  </si>
  <si>
    <t>EXPORT</t>
  </si>
  <si>
    <t>Productes carnis</t>
  </si>
  <si>
    <t>Lactis i ous</t>
  </si>
  <si>
    <t>Productes pesquers</t>
  </si>
  <si>
    <t>Fruites, hortalisses i llegums</t>
  </si>
  <si>
    <t>Sucre, cafè i cacau</t>
  </si>
  <si>
    <t>Preparats alimentaris</t>
  </si>
  <si>
    <t>Begudes</t>
  </si>
  <si>
    <t>Tabacs</t>
  </si>
  <si>
    <t>Greixos</t>
  </si>
  <si>
    <t>Llavors i fruits oleaginosos</t>
  </si>
  <si>
    <t>Pinsos animals</t>
  </si>
  <si>
    <t>Producció de fusta</t>
  </si>
  <si>
    <t>Euro/m³</t>
  </si>
  <si>
    <t>Producció (en euros)</t>
  </si>
  <si>
    <r>
      <rPr>
        <sz val="8"/>
        <rFont val="Arial"/>
        <family val="2"/>
        <charset val="1"/>
      </rPr>
      <t>Pi blanc (</t>
    </r>
    <r>
      <rPr>
        <i/>
        <sz val="8"/>
        <rFont val="Arial"/>
        <family val="2"/>
        <charset val="1"/>
      </rPr>
      <t>Pinus halepensis</t>
    </r>
    <r>
      <rPr>
        <sz val="8"/>
        <rFont val="Arial"/>
        <family val="2"/>
        <charset val="1"/>
      </rPr>
      <t>)</t>
    </r>
  </si>
  <si>
    <r>
      <rPr>
        <sz val="8"/>
        <rFont val="Arial"/>
        <family val="2"/>
        <charset val="1"/>
      </rPr>
      <t>Alzina (</t>
    </r>
    <r>
      <rPr>
        <i/>
        <sz val="8"/>
        <rFont val="Arial"/>
        <family val="2"/>
        <charset val="1"/>
      </rPr>
      <t>Quercus ilex</t>
    </r>
    <r>
      <rPr>
        <sz val="8"/>
        <rFont val="Arial"/>
        <family val="2"/>
        <charset val="1"/>
      </rPr>
      <t>)</t>
    </r>
  </si>
  <si>
    <r>
      <rPr>
        <sz val="8"/>
        <rFont val="Arial"/>
        <family val="2"/>
        <charset val="1"/>
      </rPr>
      <t>Ullastre (</t>
    </r>
    <r>
      <rPr>
        <i/>
        <sz val="8"/>
        <rFont val="Arial"/>
        <family val="2"/>
        <charset val="1"/>
      </rPr>
      <t>Olea europaea</t>
    </r>
    <r>
      <rPr>
        <sz val="8"/>
        <rFont val="Arial"/>
        <family val="2"/>
        <charset val="1"/>
      </rPr>
      <t>)</t>
    </r>
  </si>
  <si>
    <t>Altres</t>
  </si>
  <si>
    <t>Producció de llenya</t>
  </si>
  <si>
    <t>Producció (en esteris)</t>
  </si>
  <si>
    <t>Euro/esteri</t>
  </si>
  <si>
    <t>Alzina (Quercus ilex)</t>
  </si>
  <si>
    <t>Activitats secundàries no forestals no separables</t>
  </si>
  <si>
    <t>Superfície (en ha)</t>
  </si>
  <si>
    <t>Euro/ha</t>
  </si>
  <si>
    <r>
      <rPr>
        <sz val="8"/>
        <rFont val="Arial"/>
        <family val="2"/>
        <charset val="1"/>
      </rPr>
      <t xml:space="preserve">Producció de caceres (vedats de caça) </t>
    </r>
    <r>
      <rPr>
        <sz val="8"/>
        <color rgb="FFFF0000"/>
        <rFont val="Arial"/>
        <family val="2"/>
        <charset val="1"/>
      </rPr>
      <t xml:space="preserve">(*) </t>
    </r>
  </si>
  <si>
    <t>Milers de euros</t>
  </si>
  <si>
    <t>%</t>
  </si>
  <si>
    <t>França</t>
  </si>
  <si>
    <t>Alemanya</t>
  </si>
  <si>
    <t>Regne Unit</t>
  </si>
  <si>
    <t>Suïssa</t>
  </si>
  <si>
    <t>Polònia</t>
  </si>
  <si>
    <t>Portugal</t>
  </si>
  <si>
    <t>Cuba</t>
  </si>
  <si>
    <t>Dinamarca</t>
  </si>
  <si>
    <t>Cap Verd</t>
  </si>
  <si>
    <t>Països Baixos</t>
  </si>
  <si>
    <t>Mèxic</t>
  </si>
  <si>
    <t>Estats Units</t>
  </si>
  <si>
    <t>La resta de països</t>
  </si>
  <si>
    <t>Espècies pescades</t>
  </si>
  <si>
    <t>Crustacis</t>
  </si>
  <si>
    <t>Mol·luscs</t>
  </si>
  <si>
    <t>Peixos</t>
  </si>
  <si>
    <t>Altres espècies</t>
  </si>
  <si>
    <t>Espècies criades en aqüicultura</t>
  </si>
  <si>
    <t>Aqüicultura marina</t>
  </si>
  <si>
    <t>Aqüicultura continental</t>
  </si>
  <si>
    <t>Total producció pesquera</t>
  </si>
  <si>
    <t>Juvenils (unitats)</t>
  </si>
  <si>
    <t>kg 2020</t>
  </si>
  <si>
    <t>Euros corrents 2020</t>
  </si>
  <si>
    <t>Mallorca</t>
  </si>
  <si>
    <t>Menorca</t>
  </si>
  <si>
    <t>Eivissa</t>
  </si>
  <si>
    <t>Formentera</t>
  </si>
  <si>
    <t>Illes Balears</t>
  </si>
  <si>
    <t>Prod. agrícola</t>
  </si>
  <si>
    <t>Prod. ramadera</t>
  </si>
  <si>
    <t>Prod. pesquera</t>
  </si>
  <si>
    <t>Prod. forestal</t>
  </si>
  <si>
    <t>ha</t>
  </si>
  <si>
    <t>Gravetat</t>
  </si>
  <si>
    <t>Aspersió</t>
  </si>
  <si>
    <t>Automotriu</t>
  </si>
  <si>
    <t>Localitzat</t>
  </si>
  <si>
    <t>TOTAL</t>
  </si>
  <si>
    <t>Producció final (euros)</t>
  </si>
  <si>
    <t>Blat</t>
  </si>
  <si>
    <t>Ordi</t>
  </si>
  <si>
    <t>Civada</t>
  </si>
  <si>
    <t>Triticale</t>
  </si>
  <si>
    <t>Arròs</t>
  </si>
  <si>
    <t>Blat de moro</t>
  </si>
  <si>
    <t>Altres (sègol+mill)</t>
  </si>
  <si>
    <t>Favó</t>
  </si>
  <si>
    <t>Ciuró</t>
  </si>
  <si>
    <t>Pèsol</t>
  </si>
  <si>
    <t>Altres lleguminoses de gra</t>
  </si>
  <si>
    <t>Cereals d'hivern per a farratge</t>
  </si>
  <si>
    <t>Blat de moro per a farratge</t>
  </si>
  <si>
    <t>Sorgo farratger</t>
  </si>
  <si>
    <t>Margall (raigràs)</t>
  </si>
  <si>
    <t>Alfals</t>
  </si>
  <si>
    <t>Trèvol</t>
  </si>
  <si>
    <t>Enclova (sulla)</t>
  </si>
  <si>
    <t>Veça per a farratge</t>
  </si>
  <si>
    <t>Praderies polifites</t>
  </si>
  <si>
    <t>Patata</t>
  </si>
  <si>
    <t>Moniato</t>
  </si>
  <si>
    <t>Industrials</t>
  </si>
  <si>
    <t>Gira-sol</t>
  </si>
  <si>
    <t>Herbes medicinals</t>
  </si>
  <si>
    <t>Herbes aromàtiques / condiments</t>
  </si>
  <si>
    <t>Clavell</t>
  </si>
  <si>
    <t>Rosa</t>
  </si>
  <si>
    <t>Altres flors</t>
  </si>
  <si>
    <t>Total flors</t>
  </si>
  <si>
    <t>Plantes ornamentals (unitats)</t>
  </si>
  <si>
    <t>de fulla i tronc</t>
  </si>
  <si>
    <t>Col</t>
  </si>
  <si>
    <t>Api</t>
  </si>
  <si>
    <t>Lletuga</t>
  </si>
  <si>
    <t>Escarola</t>
  </si>
  <si>
    <t>Espinacs</t>
  </si>
  <si>
    <t>Bledes</t>
  </si>
  <si>
    <t>Xicoira verda</t>
  </si>
  <si>
    <t>Julivert</t>
  </si>
  <si>
    <t>de fruit</t>
  </si>
  <si>
    <t>Síndria</t>
  </si>
  <si>
    <t>Meló</t>
  </si>
  <si>
    <t>Carabassa</t>
  </si>
  <si>
    <t>Carabassó</t>
  </si>
  <si>
    <t>Cogombre</t>
  </si>
  <si>
    <t>Albergínia</t>
  </si>
  <si>
    <t>Tomàtiga</t>
  </si>
  <si>
    <t>Pebre</t>
  </si>
  <si>
    <t>Blat de moro dolç</t>
  </si>
  <si>
    <t>Fraula i fraulot</t>
  </si>
  <si>
    <t>de flor</t>
  </si>
  <si>
    <t>Carxofa</t>
  </si>
  <si>
    <t>Bròquil</t>
  </si>
  <si>
    <t>Colflori</t>
  </si>
  <si>
    <t>bulbs</t>
  </si>
  <si>
    <t>All</t>
  </si>
  <si>
    <t>Ceba</t>
  </si>
  <si>
    <t>Grells de ceba</t>
  </si>
  <si>
    <t>Porro</t>
  </si>
  <si>
    <t>Pastanaga</t>
  </si>
  <si>
    <t>Rave</t>
  </si>
  <si>
    <t>Ravenet</t>
  </si>
  <si>
    <t>Nap</t>
  </si>
  <si>
    <t>lleguminoses i  diverses</t>
  </si>
  <si>
    <t>Mongeta tendra</t>
  </si>
  <si>
    <t>Pèsol verd</t>
  </si>
  <si>
    <t>Fava tendra</t>
  </si>
  <si>
    <t>Xampinyó</t>
  </si>
  <si>
    <t>Altres bolets</t>
  </si>
  <si>
    <t>Taronges</t>
  </si>
  <si>
    <t>Navelina (Navel)</t>
  </si>
  <si>
    <t>Navel (Navel)</t>
  </si>
  <si>
    <t>Navel-Late (Navel)</t>
  </si>
  <si>
    <t>Salustiana (blanca selecta)</t>
  </si>
  <si>
    <t>Blanques comunes</t>
  </si>
  <si>
    <t>Verna (tardana)</t>
  </si>
  <si>
    <t>València Late (tardana)</t>
  </si>
  <si>
    <t>Mandarines</t>
  </si>
  <si>
    <t>Clementina (mandarina)</t>
  </si>
  <si>
    <t>Altres mandarines</t>
  </si>
  <si>
    <t>Llimones</t>
  </si>
  <si>
    <t>Verna</t>
  </si>
  <si>
    <t>Fina de taula</t>
  </si>
  <si>
    <t>Altres llimones</t>
  </si>
  <si>
    <t>Aranger</t>
  </si>
  <si>
    <t>Fruiters de llavor</t>
  </si>
  <si>
    <t>Poma</t>
  </si>
  <si>
    <t>Pera</t>
  </si>
  <si>
    <t>Codony</t>
  </si>
  <si>
    <t>Nespra</t>
  </si>
  <si>
    <t>Fruiters de pinyol</t>
  </si>
  <si>
    <t>Albercoc</t>
  </si>
  <si>
    <t>Cirera</t>
  </si>
  <si>
    <t>Melicotó</t>
  </si>
  <si>
    <t>Nectarina</t>
  </si>
  <si>
    <t>Pruna</t>
  </si>
  <si>
    <t>Altres fruiters</t>
  </si>
  <si>
    <t>Figuera</t>
  </si>
  <si>
    <t>Xirimoia</t>
  </si>
  <si>
    <t>Magrana</t>
  </si>
  <si>
    <t>Alvocat</t>
  </si>
  <si>
    <t>Kiwi</t>
  </si>
  <si>
    <t>Caqui</t>
  </si>
  <si>
    <t>Gínjol</t>
  </si>
  <si>
    <t>Fruits secs</t>
  </si>
  <si>
    <t>Ametler (clovella)</t>
  </si>
  <si>
    <t>Nou</t>
  </si>
  <si>
    <t>Oliva de taula</t>
  </si>
  <si>
    <t>Oliva per a tafona</t>
  </si>
  <si>
    <t>Verge extra (fins a 0,8º d'acidesa)</t>
  </si>
  <si>
    <t>Verge (fins a 2º d'acidesa)</t>
  </si>
  <si>
    <t>Llampant</t>
  </si>
  <si>
    <t>Raïm de taula</t>
  </si>
  <si>
    <t>Raïm per a vinificació</t>
  </si>
  <si>
    <t>Tàperes</t>
  </si>
  <si>
    <t>Total altres cultius</t>
  </si>
  <si>
    <t>Fruiters</t>
  </si>
  <si>
    <r>
      <rPr>
        <sz val="8"/>
        <rFont val="Arial"/>
        <family val="2"/>
        <charset val="1"/>
      </rPr>
      <t>Fruits secs</t>
    </r>
    <r>
      <rPr>
        <sz val="8"/>
        <rFont val="Calibri"/>
        <family val="2"/>
        <charset val="1"/>
      </rPr>
      <t>*</t>
    </r>
    <r>
      <rPr>
        <sz val="8"/>
        <rFont val="Arial"/>
        <family val="2"/>
        <charset val="1"/>
      </rPr>
      <t xml:space="preserve"> </t>
    </r>
  </si>
  <si>
    <t>Olivera</t>
  </si>
  <si>
    <t>Vinya</t>
  </si>
  <si>
    <t>Estat/regió</t>
  </si>
  <si>
    <t>Tones</t>
  </si>
  <si>
    <t>% del total</t>
  </si>
  <si>
    <t>País Valencià</t>
  </si>
  <si>
    <t>Barcelona</t>
  </si>
  <si>
    <t>Península (sense especificar)</t>
  </si>
  <si>
    <t>Lleida</t>
  </si>
  <si>
    <t>Santa Cruz de Tenerife</t>
  </si>
  <si>
    <t>Almeria</t>
  </si>
  <si>
    <t>Múrcia</t>
  </si>
  <si>
    <t>La resta de províncies</t>
  </si>
  <si>
    <t>Total de l'Estat espanyol</t>
  </si>
  <si>
    <t>Costa Rica</t>
  </si>
  <si>
    <t>Nota: S'han agrupat les províncies o els països amb un volum comercialitzat menor d'un 1%.</t>
  </si>
  <si>
    <t>Alacant</t>
  </si>
  <si>
    <t>Nota: S'han agrupat les províncies o països amb un volum comercialitzat menor d'un 1%.</t>
  </si>
  <si>
    <t>Vedella (de 8 a 12 mesos)</t>
  </si>
  <si>
    <t>Bravatell</t>
  </si>
  <si>
    <t>Boví major</t>
  </si>
  <si>
    <t>Oví major</t>
  </si>
  <si>
    <t>Cabrit de llet</t>
  </si>
  <si>
    <t>Segall</t>
  </si>
  <si>
    <t>Caprí major</t>
  </si>
  <si>
    <t>Porcells</t>
  </si>
  <si>
    <t>Porc d'engreix</t>
  </si>
  <si>
    <t>Truges</t>
  </si>
  <si>
    <t>Cavalls</t>
  </si>
  <si>
    <t>Mular i somerí</t>
  </si>
  <si>
    <t>Aus</t>
  </si>
  <si>
    <t>Pollastres d'engreix</t>
  </si>
  <si>
    <t>Gallines</t>
  </si>
  <si>
    <t>Indiots</t>
  </si>
  <si>
    <t>Ànneres</t>
  </si>
  <si>
    <t>Altres (faraones)</t>
  </si>
  <si>
    <t>unitats</t>
  </si>
  <si>
    <t>€/unitat</t>
  </si>
  <si>
    <t>Gallines per a vida</t>
  </si>
  <si>
    <t>Gallines per sacrifici</t>
  </si>
  <si>
    <t>€ / 100 litres</t>
  </si>
  <si>
    <t>de vaca</t>
  </si>
  <si>
    <t>d'ovella</t>
  </si>
  <si>
    <t>de cabra</t>
  </si>
  <si>
    <t>€ / 100 dotzenes</t>
  </si>
  <si>
    <t>de gallina de granja</t>
  </si>
  <si>
    <t>de gallina criada a terra</t>
  </si>
  <si>
    <t>de gallina de camp</t>
  </si>
  <si>
    <t>de gallina ecològica</t>
  </si>
  <si>
    <t>€ / 100 kg</t>
  </si>
  <si>
    <t>mel</t>
  </si>
  <si>
    <t>cera</t>
  </si>
  <si>
    <t>Vedella ( de 8 a 12 mesos)</t>
  </si>
  <si>
    <t>Gallines per a vida o engreix</t>
  </si>
  <si>
    <t>Gallines per a sacrifici</t>
  </si>
  <si>
    <t>Denominació de vins</t>
  </si>
  <si>
    <t>DO Binissalem</t>
  </si>
  <si>
    <t>DO Pla i Llevant</t>
  </si>
  <si>
    <t>Begudes espirituoses</t>
  </si>
  <si>
    <t>Valor comercial  (milers euros)</t>
  </si>
  <si>
    <t>DG Herbes de Mallorca</t>
  </si>
  <si>
    <t>DG Herbes Eivissenques</t>
  </si>
  <si>
    <t>DG Palo de Mallorca</t>
  </si>
  <si>
    <t>DG Gin de Maó</t>
  </si>
  <si>
    <t>Aliments</t>
  </si>
  <si>
    <t>DO Maó-Menorca</t>
  </si>
  <si>
    <t>DO Oli de Mallorca</t>
  </si>
  <si>
    <t>DOP Oliva de Mallorca</t>
  </si>
  <si>
    <t>DOP Pebre Bord de Mallorca</t>
  </si>
  <si>
    <t>IGP Sobrassada de Mallorca</t>
  </si>
  <si>
    <t>IGP Ensaïmada de Mallorca</t>
  </si>
  <si>
    <t>IGP Ametla de Mallorca</t>
  </si>
  <si>
    <t>Ésmel</t>
  </si>
  <si>
    <t>Tomàtiga de ramellet</t>
  </si>
  <si>
    <t>€/kg</t>
  </si>
  <si>
    <t>Gamba vermella</t>
  </si>
  <si>
    <t>Llagosta</t>
  </si>
  <si>
    <t>Escamarlà</t>
  </si>
  <si>
    <t>Altres gambes</t>
  </si>
  <si>
    <t>Crancs</t>
  </si>
  <si>
    <t>Sípia</t>
  </si>
  <si>
    <t>Pota</t>
  </si>
  <si>
    <t xml:space="preserve">Cap-roig </t>
  </si>
  <si>
    <t>Gall de sant Pere</t>
  </si>
  <si>
    <t>Morralla</t>
  </si>
  <si>
    <t>Llampuga</t>
  </si>
  <si>
    <t>Tonyina</t>
  </si>
  <si>
    <t>Rajades</t>
  </si>
  <si>
    <t xml:space="preserve">Cirviola/verderol </t>
  </si>
  <si>
    <t>Lluç</t>
  </si>
  <si>
    <t>Rap</t>
  </si>
  <si>
    <t xml:space="preserve">Déntol </t>
  </si>
  <si>
    <t>Aladroc</t>
  </si>
  <si>
    <t>Serrà</t>
  </si>
  <si>
    <t>Pàguera</t>
  </si>
  <si>
    <t xml:space="preserve">Sardina </t>
  </si>
  <si>
    <t>Emperador</t>
  </si>
  <si>
    <t>Moixina</t>
  </si>
  <si>
    <t>Anfós</t>
  </si>
  <si>
    <t>Càntera</t>
  </si>
  <si>
    <t>Cabotí</t>
  </si>
  <si>
    <t>Espardenya</t>
  </si>
  <si>
    <t>Llop</t>
  </si>
  <si>
    <t>Orada</t>
  </si>
  <si>
    <t>Escopinya gravada</t>
  </si>
  <si>
    <t>Musclos</t>
  </si>
  <si>
    <t>Total marina</t>
  </si>
  <si>
    <t>Carpa roja</t>
  </si>
  <si>
    <t>Ciprínids</t>
  </si>
  <si>
    <t>Total continental</t>
  </si>
  <si>
    <t>Cap-roig</t>
  </si>
  <si>
    <t>Cirviola/verderol</t>
  </si>
  <si>
    <t>Déntol</t>
  </si>
  <si>
    <t>Sardina</t>
  </si>
  <si>
    <t>Orades</t>
  </si>
  <si>
    <t>Memòria sobre l'economia, el treball i la societat de les Illes Balears 2021</t>
  </si>
  <si>
    <t>Quadre I-2.2. Producció pesquera (euros corrents) (2021)</t>
  </si>
  <si>
    <t>Quadre I-2.1. Producció agrària (euros corrents) (2021)</t>
  </si>
  <si>
    <t>Quadre I-2.3. Evolució de la producció agrària (2020-2021)</t>
  </si>
  <si>
    <t>Boví per a vida o engreix</t>
  </si>
  <si>
    <t>Boví per a sacrifici</t>
  </si>
  <si>
    <t>Oví per a vida o engreix</t>
  </si>
  <si>
    <t>Oví per sacrifici</t>
  </si>
  <si>
    <t>Porcí per a vida o engreix</t>
  </si>
  <si>
    <t>Porcí per a sacrifici</t>
  </si>
  <si>
    <t>Evolució de la producció pesquera (2020-2021)</t>
  </si>
  <si>
    <t>Producció ramadera a les Illes Balears (2021)</t>
  </si>
  <si>
    <t>Evolució de la producció ramadera (2020-2021)</t>
  </si>
  <si>
    <t>Cohombro</t>
  </si>
  <si>
    <t>kg 2021</t>
  </si>
  <si>
    <t>Euros corrents 2021</t>
  </si>
  <si>
    <t>Producció forestal de les Illes Balears (2020-2021)</t>
  </si>
  <si>
    <t>Taula: Distribució de la superfície regada l'any 2021</t>
  </si>
  <si>
    <t>Espàrrec</t>
  </si>
  <si>
    <t>Remolatxa taula</t>
  </si>
  <si>
    <t>Paraguayo</t>
  </si>
  <si>
    <t>Distribució dels conreus segons les superfícies ocupades (ha) a les Illes Balears (2021)</t>
  </si>
  <si>
    <t>Distribució de les terres de regadiu per tipus de reg a les Illes Balears (2021)</t>
  </si>
  <si>
    <t>Producció pesquera a les Illes Balears (2021)</t>
  </si>
  <si>
    <t>Espècies pescades: mol·luscs, crustacis i peixos a les Balears per illes (2020-2021)</t>
  </si>
  <si>
    <t>Volum produït 2020 (hl)</t>
  </si>
  <si>
    <t>Volum produït 2021 (hl)</t>
  </si>
  <si>
    <t>Volum produït           2020 (mil L)</t>
  </si>
  <si>
    <t>Volum comercialitzat  2020 (mil L)</t>
  </si>
  <si>
    <t>Volum produït           2021 (mil L)</t>
  </si>
  <si>
    <t>Volum comercialitzat  2021 (mil L)</t>
  </si>
  <si>
    <t>Volum comercializat 2020 (mil kg o mil L)</t>
  </si>
  <si>
    <t>Volum produït 2020 (mil kg o mil L)</t>
  </si>
  <si>
    <t>Volum produït 2021 (mil kg o mil L)</t>
  </si>
  <si>
    <t>Valor comercial 2021 (mil euros)</t>
  </si>
  <si>
    <t>IGP Oli d?Eivissa</t>
  </si>
  <si>
    <t>Var. 20-21</t>
  </si>
  <si>
    <r>
      <t>2021</t>
    </r>
    <r>
      <rPr>
        <sz val="8"/>
        <rFont val="Calibri"/>
        <family val="2"/>
      </rPr>
      <t>*</t>
    </r>
  </si>
  <si>
    <t>Valor de les exportacions de les Illes Balears en el sector primari en milers d'euros (2017-2021)</t>
  </si>
  <si>
    <t>Italia</t>
  </si>
  <si>
    <t>República Dominicana</t>
  </si>
  <si>
    <t>Remolatxa de taula</t>
  </si>
  <si>
    <t>Evolució de la producció agrícola (2020-2021)</t>
  </si>
  <si>
    <t>Evolució de la producció agrària (2020-2021)</t>
  </si>
  <si>
    <t>Volum comercializat 2021 (mil kg o mil L)</t>
  </si>
  <si>
    <t>Gràfic IA-2.1. Composició de la producció final del sector primari de les Illes Balears (2021)</t>
  </si>
  <si>
    <t>Quadre IA-2.1. Producció agrícola a les Illes Balears  (2021)</t>
  </si>
  <si>
    <t>Quadre IA-2.2. Evolució de la producció agrícola (2020-2021)</t>
  </si>
  <si>
    <t>Quadre IA-2.4. Origen de les hortalisses comercialitzades a Mercapalma (2020-2021)</t>
  </si>
  <si>
    <t>Quadre IA-2.5. Producció ramadera a les Illes Balears (2021)</t>
  </si>
  <si>
    <t>Quadre IA-2.6. Evolució de la producció ramadera (2020-2021)</t>
  </si>
  <si>
    <t>Quadre IA-2.7. Denominacions de productes a les Illes Balears (2021)</t>
  </si>
  <si>
    <t>Quadre IA-2.8. Producció pesquera a les Illes Balears (2021)</t>
  </si>
  <si>
    <t>Quadre IA-2.9. Evolució de la producció pesquera (2020-2021)</t>
  </si>
  <si>
    <t>Gràfic IA-2.1.</t>
  </si>
  <si>
    <t>Gràfic IA-2.2.</t>
  </si>
  <si>
    <t>Gràfic IA-2.3.</t>
  </si>
  <si>
    <t xml:space="preserve">Quadre I-2.6. </t>
  </si>
  <si>
    <t>Quadre I-2.7.</t>
  </si>
  <si>
    <t xml:space="preserve">Quadre I-2.10. </t>
  </si>
  <si>
    <t>Quadre I-2.11a.</t>
  </si>
  <si>
    <t xml:space="preserve">Quadre I-2.11b. </t>
  </si>
  <si>
    <t>Quadre I-2.12.</t>
  </si>
  <si>
    <t xml:space="preserve">Quadre I-2.13. </t>
  </si>
  <si>
    <t>Quadre I-2.11a. Evolució de la producció pesquera (2020-2021)</t>
  </si>
  <si>
    <t>Quadre I-2.5. Evolució de la producció agrícola (2020-2021)</t>
  </si>
  <si>
    <t>Quadre I-2.6. Producció ramadera a les Illes Balears (2021)</t>
  </si>
  <si>
    <t>Quadre I-2.7. Evolució de la producció ramadera (2020-2021)</t>
  </si>
  <si>
    <t>Quadre I-2.8. Valor de les exportacions de les Illes Balears en el sector primari en milers d'euros (2017-2021)</t>
  </si>
  <si>
    <t>Quadre I-2.10. Producció forestal de les Illes Balears (2020-2021)</t>
  </si>
  <si>
    <t>Quadre I-2.11b. Evolució de la producció pesquera (2020-2021)</t>
  </si>
  <si>
    <t>Quadre I-2.12. Producció pesquera a les Illes Balears (2021)</t>
  </si>
  <si>
    <t>Quadre I-2.13. Espècies pescades: mol·luscs, crustacis i peixos a les Balears per illes (2020-2021)</t>
  </si>
  <si>
    <t>Gràfic IA-2.3. Distribució de les terres de regadiu per tipus de reg a les Illes Balears (2021)</t>
  </si>
  <si>
    <t>Quadre IA-2.3. Origen de la fruita comercialitzada a Mercapalma (2020-2021)</t>
  </si>
  <si>
    <t>Font: Conselleria de Medi Ambient i Territori (GOIB)</t>
  </si>
  <si>
    <t>Producció agrícola a les Illes Balears (2021)</t>
  </si>
  <si>
    <t>Producció agrària (euros corrents) (2021)</t>
  </si>
  <si>
    <t>Producció pesquera (euros corrents) (2021)</t>
  </si>
  <si>
    <t>Destinació de les exportacions de les Illes Balears del sector primari (2021)</t>
  </si>
  <si>
    <t>Composició de la producció final del sector primari de les Illes Balears (2021)</t>
  </si>
  <si>
    <t>Total de la producció agrària</t>
  </si>
  <si>
    <t>Total d'espècies pescades</t>
  </si>
  <si>
    <t>Total d'espècies criades en aqüicultura</t>
  </si>
  <si>
    <t>2021 
(euros corrents)</t>
  </si>
  <si>
    <t>2020 
(euros corrents)</t>
  </si>
  <si>
    <t>2020 
(euros constants)</t>
  </si>
  <si>
    <t>Font: Estadístiques Agràries-Pesqueres, SEMILLA</t>
  </si>
  <si>
    <t>Variació corrent 2020-2021</t>
  </si>
  <si>
    <t>Variació real 2020/-021</t>
  </si>
  <si>
    <t>Total de la producció agrícola</t>
  </si>
  <si>
    <t>Superfície en plantació regular (ha)</t>
  </si>
  <si>
    <t>Superfície en producció (ha)</t>
  </si>
  <si>
    <t>% de variació corrent
2020-2021</t>
  </si>
  <si>
    <t>% de variació real 
2020-2021</t>
  </si>
  <si>
    <t>2019 
(euros constants)</t>
  </si>
  <si>
    <t>Total de productes ramaders</t>
  </si>
  <si>
    <t>Var. 2020-2021</t>
  </si>
  <si>
    <t>* Provisional.</t>
  </si>
  <si>
    <t>Quadre I-2.9. Destinació de les exportacions de les Illes Balears del sector primari (2021)</t>
  </si>
  <si>
    <t>Països i territoris no determinats. Extracomunitaris</t>
  </si>
  <si>
    <t>Xipre</t>
  </si>
  <si>
    <t>Producció 
(m³ d'arbres drets)</t>
  </si>
  <si>
    <t>Producció 
(en euros)</t>
  </si>
  <si>
    <t xml:space="preserve">Total de la producció forestal (*) </t>
  </si>
  <si>
    <t>Variació real 2020-2021</t>
  </si>
  <si>
    <t>Font: Font: Estadístiques Agràries-Pesqueres, SEMILLA. Elaboració pròpia amb dades de la Direcció General de Pesca i Medi Marí</t>
  </si>
  <si>
    <t>% de variació corrent 
2020-2021</t>
  </si>
  <si>
    <t>Total de la producció pesquera</t>
  </si>
  <si>
    <t>Font: Font: Estadístiques Agràries-Pesqueres, SEMILLA. Elaboració pròpia amb dades de la Direcció General de Pesca i Medi marí</t>
  </si>
  <si>
    <t>% de var. 2020-2021</t>
  </si>
  <si>
    <t>% de var. de la producció
2020-2021</t>
  </si>
  <si>
    <t>% de var.
2020-2021</t>
  </si>
  <si>
    <t>Superfície en producció  (ha)</t>
  </si>
  <si>
    <t>Total de farratgeres</t>
  </si>
  <si>
    <t>Total de llegums</t>
  </si>
  <si>
    <t>Total de cereals</t>
  </si>
  <si>
    <t>Total de tubercles</t>
  </si>
  <si>
    <t>Total de cultius industrials</t>
  </si>
  <si>
    <t>Total de flors</t>
  </si>
  <si>
    <t>Total de flors i ornamentals</t>
  </si>
  <si>
    <t>Figa</t>
  </si>
  <si>
    <t>Total d'altres cultius</t>
  </si>
  <si>
    <t>Total de raïm</t>
  </si>
  <si>
    <t>Total d'oli d'oliva</t>
  </si>
  <si>
    <t>Total d'olives</t>
  </si>
  <si>
    <t>Total de fruiters no cítrics</t>
  </si>
  <si>
    <t>Total de cítrics</t>
  </si>
  <si>
    <t>Total d'hortalisses</t>
  </si>
  <si>
    <t>Total de vi</t>
  </si>
  <si>
    <t>Total d'oli oliva</t>
  </si>
  <si>
    <t>Garroves</t>
  </si>
  <si>
    <t>Total de carn</t>
  </si>
  <si>
    <t>Total de vendes</t>
  </si>
  <si>
    <t>Total de llet</t>
  </si>
  <si>
    <t>Total d'ous</t>
  </si>
  <si>
    <t>Total de mel i cera</t>
  </si>
  <si>
    <t>Total d'alimentació, begudes i tabac</t>
  </si>
  <si>
    <t>Total de llenya</t>
  </si>
  <si>
    <t>Total de fusta</t>
  </si>
  <si>
    <t>Font: Estadístiques Agràries-Pesqueres, SEMILLA. Elaboració pròpia amb dades de la Direcció General de Pesca i Medi Marí</t>
  </si>
  <si>
    <t>–</t>
  </si>
  <si>
    <t>* Inclou ametler, garrover…</t>
  </si>
  <si>
    <r>
      <t xml:space="preserve">Font: Ministeri d'Agricultura, Pesca i Alimentació (2022). </t>
    </r>
    <r>
      <rPr>
        <sz val="8"/>
        <rFont val="Arial"/>
        <family val="2"/>
      </rPr>
      <t>Encuesta sobre superficies y rendimientos de cultivos (ESYRCE).</t>
    </r>
    <r>
      <rPr>
        <i/>
        <sz val="8"/>
        <rFont val="Arial"/>
        <family val="2"/>
        <charset val="1"/>
      </rPr>
      <t xml:space="preserve"> Disponible a: </t>
    </r>
    <r>
      <rPr>
        <sz val="8"/>
        <rFont val="Arial"/>
        <family val="2"/>
      </rPr>
      <t xml:space="preserve">https://www.mapa.gob.es/es/estadistica/temas/estadisticas-agrarias/agricultura/esyrce/resultados-de-anos-anteriores/ </t>
    </r>
    <r>
      <rPr>
        <i/>
        <sz val="8"/>
        <rFont val="Arial"/>
        <family val="2"/>
        <charset val="1"/>
      </rPr>
      <t>(Accedit: 9 agost 2022)</t>
    </r>
  </si>
  <si>
    <t>Total de fora d'Espanya</t>
  </si>
  <si>
    <t>Total de fruita comercialitzada</t>
  </si>
  <si>
    <t>Font: Mercapalma. Elaboració d'Estadístiques Agràries-Pesqueres, SEMILLA</t>
  </si>
  <si>
    <t>Total d'hortalissa comercialitzada</t>
  </si>
  <si>
    <t>Rendiment</t>
  </si>
  <si>
    <t>Euros / 100 kg en viu</t>
  </si>
  <si>
    <t>Vedella de llet (&lt; 8 mesos)</t>
  </si>
  <si>
    <t>Total de carn de boví</t>
  </si>
  <si>
    <t>Anyell de 7 a 10 kg / en canal</t>
  </si>
  <si>
    <t>Be de 10-13 kg / en canal</t>
  </si>
  <si>
    <t>Be &gt;13 kg / en canal</t>
  </si>
  <si>
    <t>Total de carn d'oví</t>
  </si>
  <si>
    <t>Total de carn de caprí</t>
  </si>
  <si>
    <t>Total de carn de porcí</t>
  </si>
  <si>
    <t>Total de carn d'equí</t>
  </si>
  <si>
    <t>Total d'aus</t>
  </si>
  <si>
    <t>Total de carn de conills</t>
  </si>
  <si>
    <t>Anyell de &lt; 7 kg / en canal</t>
  </si>
  <si>
    <t>2020
(euros constants)</t>
  </si>
  <si>
    <t>Total de carn de oví</t>
  </si>
  <si>
    <t>Volum comercialitzat
2020 (hl)</t>
  </si>
  <si>
    <t>Volum comercialitzat
2021 (hl)</t>
  </si>
  <si>
    <t>Variació del volum produït 2020-2021</t>
  </si>
  <si>
    <t>Variació del volum comercialitzat 2020-2021</t>
  </si>
  <si>
    <t>Total de vins amb DO</t>
  </si>
  <si>
    <t>Vi de la Terra Illes Balears</t>
  </si>
  <si>
    <t>Font: Institut de Qualitat Agroalimentària (IQUA). Elaboració d'Estadístiques Agràries-Pesqueres, SEMILLA</t>
  </si>
  <si>
    <t>Vi de la Terra Serra de Tramuntana</t>
  </si>
  <si>
    <t>Vi de la Terra Mallorca</t>
  </si>
  <si>
    <t>Vi de la Terra Eivissa</t>
  </si>
  <si>
    <t>Vi de la Terra Illa de Menorca</t>
  </si>
  <si>
    <t>Vi de la Terra Formentera</t>
  </si>
  <si>
    <t>Variació del valor comercial 2020-2021</t>
  </si>
  <si>
    <t>Total de begudes espirituoses</t>
  </si>
  <si>
    <t>Total de vins de la terra</t>
  </si>
  <si>
    <t>Total d'aliments</t>
  </si>
  <si>
    <t>Variació 
2020-2021</t>
  </si>
  <si>
    <t>Calamar</t>
  </si>
  <si>
    <t>Pop</t>
  </si>
  <si>
    <t>Escopinya i d'altres</t>
  </si>
  <si>
    <t>Total de crustacis</t>
  </si>
  <si>
    <t>Total de mol·luscs</t>
  </si>
  <si>
    <t>Moll</t>
  </si>
  <si>
    <t>Xucla i gerret</t>
  </si>
  <si>
    <t>Rajada</t>
  </si>
  <si>
    <t>Bruixa</t>
  </si>
  <si>
    <t>Sorell</t>
  </si>
  <si>
    <t>Altres peixos</t>
  </si>
  <si>
    <t>Total de peixos</t>
  </si>
  <si>
    <t>Total d'altres</t>
  </si>
  <si>
    <t>€/kg o €/unitat</t>
  </si>
  <si>
    <t>Musclo</t>
  </si>
  <si>
    <t>Total de producció pesquera</t>
  </si>
  <si>
    <t>Variació real
2020-2021</t>
  </si>
  <si>
    <t>Cranc</t>
  </si>
  <si>
    <t>Anemone de mar</t>
  </si>
  <si>
    <t>Vendes fora de les Illles Balears</t>
  </si>
  <si>
    <t>Productes ramaders</t>
  </si>
  <si>
    <t>Quadre I-2.4. Producció agrícola a les Illes Balears (2021)</t>
  </si>
  <si>
    <t>Vendes fora de les Illes Balears</t>
  </si>
  <si>
    <t>Vendes fora de les Illes balears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</si>
</sst>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\-??\ _€_-;_-@_-"/>
    <numFmt numFmtId="165" formatCode="0.0%"/>
    <numFmt numFmtId="166" formatCode="_-* #,##0\ _€_-;\-* #,##0\ _€_-;_-* \-??\ _€_-;_-@_-"/>
    <numFmt numFmtId="167" formatCode="#,##0.0"/>
    <numFmt numFmtId="168" formatCode="_-* #,##0.00\ _P_t_s_-;\-* #,##0.00\ _P_t_s_-;_-* \-??\ _P_t_s_-;_-@_-"/>
    <numFmt numFmtId="169" formatCode="_-* #,##0.000\ _€_-;\-* #,##0.000\ _€_-;_-* \-???\ _€_-;_-@_-"/>
    <numFmt numFmtId="170" formatCode="_-* #,##0\ _€_-;\-* #,##0\ _€_-;_-* \-???\ _€_-;_-@_-"/>
    <numFmt numFmtId="171" formatCode="0.000"/>
    <numFmt numFmtId="172" formatCode="#,##0.000"/>
    <numFmt numFmtId="173" formatCode="0.0"/>
    <numFmt numFmtId="174" formatCode="_-* #,##0\ _P_t_s_-;\-* #,##0\ _P_t_s_-;_-* \-??\ _P_t_s_-;_-@_-"/>
  </numFmts>
  <fonts count="5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sz val="18"/>
      <name val="Arial"/>
      <family val="2"/>
      <charset val="1"/>
    </font>
    <font>
      <b/>
      <sz val="24"/>
      <name val="Arial"/>
      <family val="2"/>
      <charset val="1"/>
    </font>
    <font>
      <sz val="12"/>
      <name val="Arial"/>
      <family val="2"/>
      <charset val="1"/>
    </font>
    <font>
      <u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333333"/>
      <name val="Arial"/>
      <family val="2"/>
      <charset val="1"/>
    </font>
    <font>
      <sz val="8"/>
      <name val="Arial"/>
      <family val="2"/>
      <charset val="1"/>
    </font>
    <font>
      <b/>
      <sz val="11"/>
      <name val="Calibri"/>
      <family val="2"/>
      <charset val="1"/>
    </font>
    <font>
      <sz val="8"/>
      <name val="Calibri"/>
      <family val="2"/>
      <charset val="1"/>
    </font>
    <font>
      <b/>
      <sz val="10"/>
      <color rgb="FFFFFFFF"/>
      <name val="Arial"/>
      <family val="2"/>
      <charset val="1"/>
    </font>
    <font>
      <sz val="12"/>
      <name val="Arial Narrow"/>
      <family val="2"/>
      <charset val="1"/>
    </font>
    <font>
      <u/>
      <sz val="10"/>
      <color rgb="FF0563C1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name val="Arial"/>
      <family val="2"/>
      <charset val="1"/>
    </font>
    <font>
      <i/>
      <sz val="8"/>
      <name val="Arial"/>
      <family val="2"/>
      <charset val="1"/>
    </font>
    <font>
      <b/>
      <i/>
      <sz val="8"/>
      <name val="Arial"/>
      <family val="2"/>
      <charset val="1"/>
    </font>
    <font>
      <sz val="10"/>
      <name val="Noto Sans"/>
      <family val="2"/>
      <charset val="1"/>
    </font>
    <font>
      <sz val="10"/>
      <color rgb="FF4472C4"/>
      <name val="Noto Sans"/>
      <family val="2"/>
      <charset val="1"/>
    </font>
    <font>
      <i/>
      <sz val="10"/>
      <name val="Noto Sans"/>
      <family val="2"/>
      <charset val="1"/>
    </font>
    <font>
      <sz val="10"/>
      <color rgb="FFFF0000"/>
      <name val="Noto Sans"/>
      <family val="2"/>
      <charset val="1"/>
    </font>
    <font>
      <b/>
      <sz val="10"/>
      <name val="Noto Sans"/>
      <family val="2"/>
      <charset val="1"/>
    </font>
    <font>
      <sz val="8"/>
      <color rgb="FFFF0000"/>
      <name val="Arial"/>
      <family val="2"/>
      <charset val="1"/>
    </font>
    <font>
      <i/>
      <sz val="8"/>
      <color rgb="FFFF0000"/>
      <name val="Arial"/>
      <family val="2"/>
      <charset val="1"/>
    </font>
    <font>
      <b/>
      <sz val="8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theme="0" tint="-0.499984740745262"/>
      <name val="Arial"/>
      <family val="2"/>
      <charset val="1"/>
    </font>
    <font>
      <b/>
      <sz val="10"/>
      <color rgb="FFFFFFFF"/>
      <name val="Arial"/>
      <family val="2"/>
    </font>
    <font>
      <u/>
      <sz val="10"/>
      <color rgb="FF0563C1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E7E6E6"/>
        <b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7E6E6"/>
      </patternFill>
    </fill>
    <fill>
      <patternFill patternType="solid">
        <fgColor rgb="FFFFCC00"/>
        <bgColor rgb="FFFFC000"/>
      </patternFill>
    </fill>
    <fill>
      <patternFill patternType="solid">
        <fgColor rgb="FFFFCC00"/>
        <bgColor rgb="FFFFCC00"/>
      </patternFill>
    </fill>
    <fill>
      <patternFill patternType="solid">
        <fgColor rgb="FFFFCC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168" fontId="29" fillId="0" borderId="0" applyBorder="0" applyProtection="0"/>
    <xf numFmtId="9" fontId="29" fillId="0" borderId="0" applyBorder="0" applyProtection="0"/>
    <xf numFmtId="0" fontId="15" fillId="0" borderId="0" applyBorder="0" applyProtection="0"/>
    <xf numFmtId="0" fontId="29" fillId="2" borderId="0" applyBorder="0" applyProtection="0"/>
    <xf numFmtId="0" fontId="29" fillId="2" borderId="0" applyBorder="0" applyProtection="0"/>
    <xf numFmtId="0" fontId="1" fillId="2" borderId="0" applyBorder="0" applyProtection="0"/>
    <xf numFmtId="0" fontId="1" fillId="0" borderId="0" applyBorder="0" applyProtection="0"/>
    <xf numFmtId="0" fontId="29" fillId="2" borderId="0" applyBorder="0" applyProtection="0"/>
    <xf numFmtId="0" fontId="1" fillId="2" borderId="0" applyBorder="0" applyProtection="0"/>
    <xf numFmtId="0" fontId="2" fillId="0" borderId="0" applyBorder="0" applyProtection="0"/>
    <xf numFmtId="0" fontId="29" fillId="2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6" fillId="0" borderId="0" applyBorder="0" applyProtection="0"/>
    <xf numFmtId="164" fontId="29" fillId="0" borderId="0" applyBorder="0" applyProtection="0"/>
    <xf numFmtId="0" fontId="29" fillId="2" borderId="0" applyBorder="0" applyProtection="0"/>
    <xf numFmtId="0" fontId="7" fillId="0" borderId="0"/>
    <xf numFmtId="0" fontId="29" fillId="0" borderId="0"/>
    <xf numFmtId="0" fontId="7" fillId="0" borderId="0"/>
    <xf numFmtId="0" fontId="8" fillId="0" borderId="0"/>
    <xf numFmtId="0" fontId="29" fillId="0" borderId="0"/>
    <xf numFmtId="0" fontId="29" fillId="0" borderId="0"/>
    <xf numFmtId="0" fontId="9" fillId="2" borderId="1" applyProtection="0"/>
    <xf numFmtId="9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9" fillId="0" borderId="0" applyBorder="0" applyProtection="0"/>
    <xf numFmtId="9" fontId="29" fillId="0" borderId="0" applyBorder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0" borderId="0"/>
    <xf numFmtId="0" fontId="44" fillId="0" borderId="0" applyNumberFormat="0" applyFill="0" applyBorder="0" applyProtection="0"/>
    <xf numFmtId="0" fontId="45" fillId="9" borderId="0" applyNumberFormat="0" applyBorder="0" applyProtection="0"/>
    <xf numFmtId="0" fontId="45" fillId="10" borderId="0" applyNumberFormat="0" applyBorder="0" applyProtection="0"/>
    <xf numFmtId="0" fontId="44" fillId="11" borderId="0" applyNumberFormat="0" applyBorder="0" applyProtection="0"/>
    <xf numFmtId="0" fontId="42" fillId="12" borderId="0" applyNumberFormat="0" applyBorder="0" applyProtection="0"/>
    <xf numFmtId="0" fontId="43" fillId="13" borderId="0" applyNumberFormat="0" applyBorder="0" applyProtection="0"/>
    <xf numFmtId="0" fontId="38" fillId="0" borderId="0" applyNumberFormat="0" applyFill="0" applyBorder="0" applyProtection="0"/>
    <xf numFmtId="0" fontId="40" fillId="14" borderId="0" applyNumberFormat="0" applyBorder="0" applyProtection="0"/>
    <xf numFmtId="0" fontId="34" fillId="0" borderId="0" applyNumberFormat="0" applyFill="0" applyBorder="0" applyProtection="0"/>
    <xf numFmtId="0" fontId="35" fillId="0" borderId="0" applyNumberFormat="0" applyFill="0" applyBorder="0" applyProtection="0"/>
    <xf numFmtId="0" fontId="36" fillId="0" borderId="0" applyNumberFormat="0" applyFill="0" applyBorder="0" applyProtection="0"/>
    <xf numFmtId="0" fontId="39" fillId="0" borderId="0" applyNumberFormat="0" applyFill="0" applyBorder="0" applyProtection="0"/>
    <xf numFmtId="0" fontId="41" fillId="15" borderId="0" applyNumberFormat="0" applyBorder="0" applyProtection="0"/>
    <xf numFmtId="0" fontId="46" fillId="0" borderId="0"/>
    <xf numFmtId="0" fontId="47" fillId="0" borderId="0"/>
    <xf numFmtId="0" fontId="37" fillId="15" borderId="15" applyNumberFormat="0" applyProtection="0"/>
    <xf numFmtId="0" fontId="33" fillId="0" borderId="0" applyNumberFormat="0" applyFill="0" applyBorder="0" applyProtection="0"/>
    <xf numFmtId="0" fontId="33" fillId="0" borderId="0" applyNumberFormat="0" applyFill="0" applyBorder="0" applyProtection="0"/>
    <xf numFmtId="0" fontId="42" fillId="0" borderId="0" applyNumberFormat="0" applyFill="0" applyBorder="0" applyProtection="0"/>
  </cellStyleXfs>
  <cellXfs count="395">
    <xf numFmtId="0" fontId="0" fillId="0" borderId="0" xfId="0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/>
    <xf numFmtId="0" fontId="17" fillId="0" borderId="0" xfId="0" applyFont="1" applyBorder="1" applyAlignment="1"/>
    <xf numFmtId="0" fontId="17" fillId="0" borderId="6" xfId="0" applyFont="1" applyBorder="1" applyAlignment="1"/>
    <xf numFmtId="0" fontId="10" fillId="0" borderId="3" xfId="0" applyFont="1" applyBorder="1"/>
    <xf numFmtId="3" fontId="10" fillId="0" borderId="5" xfId="0" applyNumberFormat="1" applyFont="1" applyBorder="1" applyAlignment="1"/>
    <xf numFmtId="3" fontId="18" fillId="0" borderId="0" xfId="0" applyNumberFormat="1" applyFont="1" applyBorder="1" applyAlignment="1"/>
    <xf numFmtId="165" fontId="18" fillId="0" borderId="0" xfId="2" applyNumberFormat="1" applyFont="1" applyBorder="1" applyAlignment="1" applyProtection="1"/>
    <xf numFmtId="166" fontId="10" fillId="0" borderId="0" xfId="0" applyNumberFormat="1" applyFont="1" applyBorder="1" applyAlignment="1"/>
    <xf numFmtId="4" fontId="10" fillId="0" borderId="0" xfId="0" applyNumberFormat="1" applyFont="1" applyBorder="1" applyAlignment="1"/>
    <xf numFmtId="3" fontId="10" fillId="0" borderId="5" xfId="0" applyNumberFormat="1" applyFont="1" applyBorder="1" applyAlignment="1"/>
    <xf numFmtId="0" fontId="17" fillId="4" borderId="3" xfId="0" applyFont="1" applyFill="1" applyBorder="1"/>
    <xf numFmtId="3" fontId="17" fillId="4" borderId="5" xfId="0" applyNumberFormat="1" applyFont="1" applyFill="1" applyBorder="1" applyAlignment="1"/>
    <xf numFmtId="3" fontId="19" fillId="0" borderId="0" xfId="0" applyNumberFormat="1" applyFont="1" applyBorder="1" applyAlignment="1"/>
    <xf numFmtId="165" fontId="19" fillId="0" borderId="0" xfId="2" applyNumberFormat="1" applyFont="1" applyBorder="1" applyAlignment="1" applyProtection="1"/>
    <xf numFmtId="166" fontId="17" fillId="0" borderId="0" xfId="0" applyNumberFormat="1" applyFont="1" applyBorder="1" applyAlignment="1"/>
    <xf numFmtId="4" fontId="17" fillId="0" borderId="0" xfId="0" applyNumberFormat="1" applyFont="1" applyBorder="1" applyAlignment="1"/>
    <xf numFmtId="165" fontId="18" fillId="0" borderId="0" xfId="2" applyNumberFormat="1" applyFont="1" applyBorder="1" applyAlignment="1" applyProtection="1"/>
    <xf numFmtId="0" fontId="17" fillId="0" borderId="3" xfId="0" applyFont="1" applyBorder="1"/>
    <xf numFmtId="3" fontId="17" fillId="0" borderId="5" xfId="0" applyNumberFormat="1" applyFont="1" applyBorder="1" applyAlignment="1"/>
    <xf numFmtId="165" fontId="17" fillId="0" borderId="0" xfId="2" applyNumberFormat="1" applyFont="1" applyBorder="1" applyAlignment="1" applyProtection="1"/>
    <xf numFmtId="10" fontId="17" fillId="0" borderId="0" xfId="2" applyNumberFormat="1" applyFont="1" applyBorder="1" applyAlignment="1" applyProtection="1"/>
    <xf numFmtId="0" fontId="10" fillId="0" borderId="0" xfId="0" applyFont="1" applyBorder="1" applyAlignment="1">
      <alignment horizontal="center"/>
    </xf>
    <xf numFmtId="9" fontId="10" fillId="0" borderId="0" xfId="2" applyFont="1" applyBorder="1" applyAlignment="1" applyProtection="1"/>
    <xf numFmtId="3" fontId="10" fillId="0" borderId="0" xfId="0" applyNumberFormat="1" applyFont="1" applyBorder="1" applyAlignment="1"/>
    <xf numFmtId="10" fontId="10" fillId="0" borderId="0" xfId="2" applyNumberFormat="1" applyFont="1" applyBorder="1" applyAlignment="1" applyProtection="1"/>
    <xf numFmtId="0" fontId="17" fillId="0" borderId="0" xfId="0" applyFont="1" applyAlignment="1"/>
    <xf numFmtId="9" fontId="17" fillId="0" borderId="0" xfId="2" applyFont="1" applyBorder="1" applyAlignment="1" applyProtection="1"/>
    <xf numFmtId="3" fontId="17" fillId="0" borderId="0" xfId="0" applyNumberFormat="1" applyFont="1" applyBorder="1" applyAlignment="1"/>
    <xf numFmtId="9" fontId="17" fillId="0" borderId="0" xfId="2" applyFont="1" applyBorder="1" applyAlignment="1" applyProtection="1"/>
    <xf numFmtId="9" fontId="10" fillId="0" borderId="0" xfId="2" applyFont="1" applyBorder="1" applyAlignment="1" applyProtection="1"/>
    <xf numFmtId="3" fontId="10" fillId="0" borderId="0" xfId="2" applyNumberFormat="1" applyFont="1" applyBorder="1" applyAlignment="1" applyProtection="1"/>
    <xf numFmtId="3" fontId="17" fillId="0" borderId="5" xfId="0" applyNumberFormat="1" applyFont="1" applyBorder="1" applyAlignment="1"/>
    <xf numFmtId="3" fontId="17" fillId="0" borderId="0" xfId="2" applyNumberFormat="1" applyFont="1" applyBorder="1" applyAlignment="1" applyProtection="1"/>
    <xf numFmtId="165" fontId="17" fillId="0" borderId="0" xfId="2" applyNumberFormat="1" applyFont="1" applyBorder="1" applyAlignment="1" applyProtection="1"/>
    <xf numFmtId="0" fontId="0" fillId="0" borderId="0" xfId="0"/>
    <xf numFmtId="3" fontId="10" fillId="0" borderId="3" xfId="0" applyNumberFormat="1" applyFont="1" applyBorder="1" applyAlignment="1"/>
    <xf numFmtId="9" fontId="10" fillId="0" borderId="3" xfId="2" applyFont="1" applyBorder="1" applyAlignment="1" applyProtection="1"/>
    <xf numFmtId="3" fontId="10" fillId="0" borderId="3" xfId="0" applyNumberFormat="1" applyFont="1" applyBorder="1" applyAlignment="1"/>
    <xf numFmtId="9" fontId="10" fillId="0" borderId="3" xfId="2" applyFont="1" applyBorder="1" applyAlignment="1" applyProtection="1"/>
    <xf numFmtId="4" fontId="10" fillId="0" borderId="3" xfId="0" applyNumberFormat="1" applyFont="1" applyBorder="1" applyAlignment="1"/>
    <xf numFmtId="3" fontId="17" fillId="4" borderId="3" xfId="0" applyNumberFormat="1" applyFont="1" applyFill="1" applyBorder="1" applyAlignment="1"/>
    <xf numFmtId="9" fontId="17" fillId="4" borderId="3" xfId="2" applyFont="1" applyFill="1" applyBorder="1" applyAlignment="1" applyProtection="1"/>
    <xf numFmtId="4" fontId="17" fillId="4" borderId="3" xfId="0" applyNumberFormat="1" applyFont="1" applyFill="1" applyBorder="1" applyAlignment="1"/>
    <xf numFmtId="0" fontId="10" fillId="0" borderId="0" xfId="0" applyFont="1"/>
    <xf numFmtId="2" fontId="10" fillId="0" borderId="0" xfId="0" applyNumberFormat="1" applyFont="1"/>
    <xf numFmtId="165" fontId="17" fillId="4" borderId="3" xfId="2" applyNumberFormat="1" applyFont="1" applyFill="1" applyBorder="1" applyAlignment="1" applyProtection="1"/>
    <xf numFmtId="4" fontId="17" fillId="5" borderId="3" xfId="0" applyNumberFormat="1" applyFont="1" applyFill="1" applyBorder="1" applyAlignment="1"/>
    <xf numFmtId="0" fontId="10" fillId="0" borderId="0" xfId="0" applyFont="1"/>
    <xf numFmtId="0" fontId="10" fillId="0" borderId="3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/>
    </xf>
    <xf numFmtId="0" fontId="10" fillId="0" borderId="3" xfId="0" applyFont="1" applyBorder="1" applyAlignment="1"/>
    <xf numFmtId="0" fontId="10" fillId="0" borderId="3" xfId="0" applyFont="1" applyBorder="1" applyAlignment="1">
      <alignment horizontal="left" vertical="center"/>
    </xf>
    <xf numFmtId="3" fontId="10" fillId="0" borderId="2" xfId="0" applyNumberFormat="1" applyFont="1" applyBorder="1" applyAlignment="1"/>
    <xf numFmtId="3" fontId="10" fillId="0" borderId="4" xfId="0" applyNumberFormat="1" applyFont="1" applyBorder="1" applyAlignment="1"/>
    <xf numFmtId="165" fontId="10" fillId="0" borderId="8" xfId="2" applyNumberFormat="1" applyFont="1" applyBorder="1" applyAlignment="1" applyProtection="1"/>
    <xf numFmtId="165" fontId="10" fillId="0" borderId="0" xfId="2" applyNumberFormat="1" applyFont="1" applyBorder="1" applyAlignment="1" applyProtection="1"/>
    <xf numFmtId="165" fontId="10" fillId="0" borderId="3" xfId="2" applyNumberFormat="1" applyFont="1" applyBorder="1" applyAlignment="1" applyProtection="1"/>
    <xf numFmtId="9" fontId="17" fillId="4" borderId="3" xfId="0" applyNumberFormat="1" applyFont="1" applyFill="1" applyBorder="1" applyAlignment="1"/>
    <xf numFmtId="165" fontId="17" fillId="0" borderId="0" xfId="0" applyNumberFormat="1" applyFont="1" applyBorder="1" applyAlignment="1"/>
    <xf numFmtId="0" fontId="10" fillId="0" borderId="0" xfId="0" applyFont="1" applyBorder="1"/>
    <xf numFmtId="0" fontId="17" fillId="0" borderId="0" xfId="0" applyFont="1" applyBorder="1" applyAlignment="1"/>
    <xf numFmtId="0" fontId="10" fillId="0" borderId="3" xfId="0" applyFont="1" applyBorder="1" applyAlignment="1">
      <alignment vertical="center"/>
    </xf>
    <xf numFmtId="167" fontId="10" fillId="0" borderId="3" xfId="0" applyNumberFormat="1" applyFont="1" applyBorder="1" applyAlignment="1"/>
    <xf numFmtId="1" fontId="17" fillId="0" borderId="0" xfId="0" applyNumberFormat="1" applyFont="1" applyBorder="1" applyAlignment="1"/>
    <xf numFmtId="1" fontId="17" fillId="0" borderId="0" xfId="1" applyNumberFormat="1" applyFont="1" applyBorder="1" applyAlignment="1" applyProtection="1"/>
    <xf numFmtId="168" fontId="10" fillId="0" borderId="0" xfId="1" applyFont="1" applyBorder="1" applyAlignment="1" applyProtection="1"/>
    <xf numFmtId="169" fontId="10" fillId="0" borderId="0" xfId="0" applyNumberFormat="1" applyFont="1" applyBorder="1" applyAlignment="1"/>
    <xf numFmtId="170" fontId="10" fillId="0" borderId="0" xfId="0" applyNumberFormat="1" applyFont="1" applyBorder="1" applyAlignment="1"/>
    <xf numFmtId="171" fontId="17" fillId="0" borderId="0" xfId="1" applyNumberFormat="1" applyFont="1" applyBorder="1" applyAlignment="1" applyProtection="1"/>
    <xf numFmtId="3" fontId="17" fillId="0" borderId="0" xfId="1" applyNumberFormat="1" applyFont="1" applyBorder="1" applyAlignment="1" applyProtection="1"/>
    <xf numFmtId="172" fontId="17" fillId="0" borderId="0" xfId="1" applyNumberFormat="1" applyFont="1" applyBorder="1" applyAlignment="1" applyProtection="1"/>
    <xf numFmtId="0" fontId="17" fillId="5" borderId="3" xfId="0" applyFont="1" applyFill="1" applyBorder="1" applyAlignment="1"/>
    <xf numFmtId="167" fontId="17" fillId="5" borderId="3" xfId="0" applyNumberFormat="1" applyFont="1" applyFill="1" applyBorder="1" applyAlignment="1"/>
    <xf numFmtId="3" fontId="17" fillId="5" borderId="3" xfId="0" applyNumberFormat="1" applyFont="1" applyFill="1" applyBorder="1" applyAlignment="1"/>
    <xf numFmtId="1" fontId="10" fillId="0" borderId="0" xfId="0" applyNumberFormat="1" applyFont="1" applyBorder="1" applyAlignment="1"/>
    <xf numFmtId="0" fontId="17" fillId="0" borderId="3" xfId="0" applyFont="1" applyBorder="1" applyAlignment="1"/>
    <xf numFmtId="2" fontId="10" fillId="0" borderId="0" xfId="0" applyNumberFormat="1" applyFont="1" applyBorder="1" applyAlignment="1"/>
    <xf numFmtId="2" fontId="17" fillId="0" borderId="0" xfId="0" applyNumberFormat="1" applyFont="1" applyBorder="1" applyAlignment="1"/>
    <xf numFmtId="0" fontId="17" fillId="4" borderId="3" xfId="0" applyFont="1" applyFill="1" applyBorder="1" applyAlignment="1"/>
    <xf numFmtId="9" fontId="10" fillId="0" borderId="3" xfId="2" applyFont="1" applyBorder="1" applyAlignment="1" applyProtection="1">
      <alignment horizontal="right"/>
    </xf>
    <xf numFmtId="0" fontId="17" fillId="0" borderId="0" xfId="0" applyFont="1"/>
    <xf numFmtId="9" fontId="17" fillId="5" borderId="3" xfId="2" applyFont="1" applyFill="1" applyBorder="1" applyAlignment="1" applyProtection="1">
      <alignment horizontal="right"/>
    </xf>
    <xf numFmtId="3" fontId="10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9" fontId="10" fillId="0" borderId="3" xfId="2" applyFont="1" applyBorder="1" applyAlignment="1" applyProtection="1">
      <alignment horizontal="right" vertical="center"/>
    </xf>
    <xf numFmtId="3" fontId="20" fillId="0" borderId="0" xfId="0" applyNumberFormat="1" applyFont="1" applyBorder="1"/>
    <xf numFmtId="9" fontId="21" fillId="0" borderId="0" xfId="0" applyNumberFormat="1" applyFont="1" applyBorder="1"/>
    <xf numFmtId="3" fontId="22" fillId="0" borderId="0" xfId="0" applyNumberFormat="1" applyFont="1" applyBorder="1"/>
    <xf numFmtId="9" fontId="23" fillId="0" borderId="0" xfId="0" applyNumberFormat="1" applyFont="1" applyBorder="1"/>
    <xf numFmtId="3" fontId="17" fillId="5" borderId="3" xfId="0" applyNumberFormat="1" applyFont="1" applyFill="1" applyBorder="1" applyAlignment="1">
      <alignment vertical="center"/>
    </xf>
    <xf numFmtId="9" fontId="17" fillId="5" borderId="3" xfId="2" applyFont="1" applyFill="1" applyBorder="1" applyAlignment="1" applyProtection="1">
      <alignment horizontal="right" vertical="center"/>
    </xf>
    <xf numFmtId="9" fontId="17" fillId="5" borderId="3" xfId="2" applyFont="1" applyFill="1" applyBorder="1" applyAlignment="1" applyProtection="1">
      <alignment horizontal="right" vertical="center"/>
    </xf>
    <xf numFmtId="3" fontId="24" fillId="0" borderId="0" xfId="0" applyNumberFormat="1" applyFont="1" applyBorder="1" applyAlignment="1">
      <alignment horizontal="center"/>
    </xf>
    <xf numFmtId="9" fontId="10" fillId="0" borderId="3" xfId="2" applyFont="1" applyBorder="1" applyAlignment="1" applyProtection="1">
      <alignment horizontal="right" vertical="center"/>
    </xf>
    <xf numFmtId="0" fontId="17" fillId="4" borderId="3" xfId="0" applyFont="1" applyFill="1" applyBorder="1" applyAlignment="1">
      <alignment vertical="center"/>
    </xf>
    <xf numFmtId="9" fontId="10" fillId="0" borderId="3" xfId="2" applyFont="1" applyBorder="1" applyAlignment="1" applyProtection="1">
      <alignment vertical="center"/>
    </xf>
    <xf numFmtId="3" fontId="10" fillId="0" borderId="3" xfId="0" applyNumberFormat="1" applyFont="1" applyBorder="1" applyAlignment="1" applyProtection="1">
      <alignment vertical="center"/>
    </xf>
    <xf numFmtId="3" fontId="17" fillId="4" borderId="3" xfId="0" applyNumberFormat="1" applyFont="1" applyFill="1" applyBorder="1" applyAlignment="1">
      <alignment vertical="center"/>
    </xf>
    <xf numFmtId="9" fontId="17" fillId="4" borderId="3" xfId="2" applyFont="1" applyFill="1" applyBorder="1" applyAlignment="1" applyProtection="1">
      <alignment vertical="center"/>
    </xf>
    <xf numFmtId="0" fontId="25" fillId="0" borderId="0" xfId="0" applyFont="1" applyAlignment="1"/>
    <xf numFmtId="0" fontId="17" fillId="0" borderId="0" xfId="0" applyFont="1" applyAlignment="1"/>
    <xf numFmtId="10" fontId="10" fillId="0" borderId="0" xfId="2" applyNumberFormat="1" applyFont="1" applyBorder="1" applyAlignment="1" applyProtection="1"/>
    <xf numFmtId="9" fontId="17" fillId="5" borderId="3" xfId="2" applyFont="1" applyFill="1" applyBorder="1" applyAlignment="1" applyProtection="1"/>
    <xf numFmtId="3" fontId="10" fillId="0" borderId="0" xfId="0" applyNumberFormat="1" applyFont="1"/>
    <xf numFmtId="0" fontId="10" fillId="0" borderId="3" xfId="0" applyFont="1" applyBorder="1" applyAlignment="1">
      <alignment vertical="center" wrapText="1"/>
    </xf>
    <xf numFmtId="9" fontId="29" fillId="0" borderId="0" xfId="2" applyBorder="1" applyProtection="1"/>
    <xf numFmtId="3" fontId="10" fillId="0" borderId="3" xfId="0" applyNumberFormat="1" applyFont="1" applyBorder="1" applyAlignment="1" applyProtection="1"/>
    <xf numFmtId="9" fontId="10" fillId="5" borderId="3" xfId="2" applyFont="1" applyFill="1" applyBorder="1" applyAlignment="1" applyProtection="1"/>
    <xf numFmtId="0" fontId="18" fillId="0" borderId="0" xfId="0" applyFont="1" applyAlignment="1"/>
    <xf numFmtId="3" fontId="10" fillId="0" borderId="0" xfId="0" applyNumberFormat="1" applyFont="1" applyAlignment="1"/>
    <xf numFmtId="165" fontId="29" fillId="0" borderId="0" xfId="2" applyNumberFormat="1" applyBorder="1" applyProtection="1"/>
    <xf numFmtId="3" fontId="10" fillId="0" borderId="0" xfId="0" applyNumberFormat="1" applyFont="1" applyAlignment="1"/>
    <xf numFmtId="3" fontId="10" fillId="0" borderId="3" xfId="0" applyNumberFormat="1" applyFont="1" applyBorder="1" applyAlignment="1">
      <alignment horizontal="right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/>
    </xf>
    <xf numFmtId="3" fontId="10" fillId="0" borderId="8" xfId="0" applyNumberFormat="1" applyFont="1" applyBorder="1" applyAlignment="1"/>
    <xf numFmtId="9" fontId="10" fillId="0" borderId="12" xfId="2" applyFont="1" applyBorder="1" applyAlignment="1" applyProtection="1"/>
    <xf numFmtId="0" fontId="10" fillId="0" borderId="0" xfId="0" applyFont="1" applyAlignment="1">
      <alignment horizontal="center" textRotation="90" wrapText="1"/>
    </xf>
    <xf numFmtId="0" fontId="10" fillId="0" borderId="3" xfId="0" applyFont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3" fontId="10" fillId="6" borderId="3" xfId="0" applyNumberFormat="1" applyFont="1" applyFill="1" applyBorder="1" applyAlignment="1"/>
    <xf numFmtId="4" fontId="10" fillId="6" borderId="3" xfId="0" applyNumberFormat="1" applyFont="1" applyFill="1" applyBorder="1" applyAlignment="1"/>
    <xf numFmtId="0" fontId="17" fillId="6" borderId="3" xfId="0" applyFont="1" applyFill="1" applyBorder="1" applyAlignment="1">
      <alignment horizontal="left"/>
    </xf>
    <xf numFmtId="3" fontId="17" fillId="6" borderId="3" xfId="0" applyNumberFormat="1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0" fillId="2" borderId="3" xfId="0" applyFont="1" applyFill="1" applyBorder="1" applyAlignment="1"/>
    <xf numFmtId="0" fontId="10" fillId="2" borderId="3" xfId="0" applyFont="1" applyFill="1" applyBorder="1" applyAlignment="1">
      <alignment horizontal="center"/>
    </xf>
    <xf numFmtId="0" fontId="17" fillId="2" borderId="3" xfId="0" applyFont="1" applyFill="1" applyBorder="1" applyAlignment="1"/>
    <xf numFmtId="3" fontId="17" fillId="2" borderId="3" xfId="0" applyNumberFormat="1" applyFont="1" applyFill="1" applyBorder="1" applyAlignment="1"/>
    <xf numFmtId="3" fontId="10" fillId="2" borderId="3" xfId="0" applyNumberFormat="1" applyFont="1" applyFill="1" applyBorder="1" applyAlignment="1"/>
    <xf numFmtId="0" fontId="10" fillId="2" borderId="3" xfId="0" applyFont="1" applyFill="1" applyBorder="1"/>
    <xf numFmtId="3" fontId="10" fillId="0" borderId="3" xfId="0" applyNumberFormat="1" applyFont="1" applyBorder="1" applyAlignment="1">
      <alignment horizontal="right" vertical="center"/>
    </xf>
    <xf numFmtId="165" fontId="17" fillId="5" borderId="3" xfId="2" applyNumberFormat="1" applyFont="1" applyFill="1" applyBorder="1" applyAlignment="1" applyProtection="1"/>
    <xf numFmtId="0" fontId="10" fillId="6" borderId="3" xfId="0" applyFont="1" applyFill="1" applyBorder="1" applyAlignment="1"/>
    <xf numFmtId="9" fontId="10" fillId="6" borderId="3" xfId="2" applyFont="1" applyFill="1" applyBorder="1" applyAlignment="1" applyProtection="1"/>
    <xf numFmtId="0" fontId="17" fillId="6" borderId="3" xfId="0" applyFont="1" applyFill="1" applyBorder="1" applyAlignment="1"/>
    <xf numFmtId="9" fontId="17" fillId="5" borderId="3" xfId="2" applyFont="1" applyFill="1" applyBorder="1" applyAlignment="1" applyProtection="1"/>
    <xf numFmtId="3" fontId="17" fillId="0" borderId="0" xfId="0" applyNumberFormat="1" applyFont="1" applyBorder="1" applyAlignment="1"/>
    <xf numFmtId="9" fontId="10" fillId="0" borderId="3" xfId="0" applyNumberFormat="1" applyFont="1" applyBorder="1" applyAlignment="1"/>
    <xf numFmtId="3" fontId="10" fillId="0" borderId="3" xfId="0" applyNumberFormat="1" applyFont="1" applyBorder="1" applyAlignment="1" applyProtection="1"/>
    <xf numFmtId="3" fontId="17" fillId="4" borderId="3" xfId="0" applyNumberFormat="1" applyFont="1" applyFill="1" applyBorder="1" applyAlignment="1" applyProtection="1"/>
    <xf numFmtId="0" fontId="10" fillId="4" borderId="3" xfId="0" applyFont="1" applyFill="1" applyBorder="1" applyAlignment="1"/>
    <xf numFmtId="3" fontId="10" fillId="4" borderId="3" xfId="0" applyNumberFormat="1" applyFont="1" applyFill="1" applyBorder="1" applyAlignment="1"/>
    <xf numFmtId="9" fontId="10" fillId="4" borderId="3" xfId="0" applyNumberFormat="1" applyFont="1" applyFill="1" applyBorder="1" applyAlignment="1"/>
    <xf numFmtId="167" fontId="17" fillId="4" borderId="3" xfId="0" applyNumberFormat="1" applyFont="1" applyFill="1" applyBorder="1" applyAlignment="1"/>
    <xf numFmtId="172" fontId="10" fillId="0" borderId="0" xfId="1" applyNumberFormat="1" applyFont="1" applyBorder="1" applyAlignment="1" applyProtection="1"/>
    <xf numFmtId="3" fontId="10" fillId="0" borderId="0" xfId="1" applyNumberFormat="1" applyFont="1" applyBorder="1" applyAlignment="1" applyProtection="1"/>
    <xf numFmtId="174" fontId="10" fillId="0" borderId="0" xfId="1" applyNumberFormat="1" applyFont="1" applyBorder="1" applyAlignment="1" applyProtection="1"/>
    <xf numFmtId="173" fontId="10" fillId="0" borderId="3" xfId="0" applyNumberFormat="1" applyFont="1" applyBorder="1" applyAlignment="1"/>
    <xf numFmtId="4" fontId="10" fillId="0" borderId="3" xfId="0" applyNumberFormat="1" applyFont="1" applyBorder="1" applyAlignment="1"/>
    <xf numFmtId="1" fontId="10" fillId="0" borderId="3" xfId="2" applyNumberFormat="1" applyFont="1" applyBorder="1" applyAlignment="1" applyProtection="1"/>
    <xf numFmtId="3" fontId="10" fillId="0" borderId="3" xfId="2" applyNumberFormat="1" applyFont="1" applyBorder="1" applyAlignment="1" applyProtection="1"/>
    <xf numFmtId="9" fontId="10" fillId="0" borderId="3" xfId="2" applyFont="1" applyBorder="1" applyAlignment="1" applyProtection="1"/>
    <xf numFmtId="3" fontId="10" fillId="0" borderId="3" xfId="0" applyNumberFormat="1" applyFont="1" applyBorder="1" applyAlignment="1">
      <alignment horizontal="right" vertical="center"/>
    </xf>
    <xf numFmtId="3" fontId="17" fillId="5" borderId="3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/>
    <xf numFmtId="165" fontId="10" fillId="0" borderId="3" xfId="0" applyNumberFormat="1" applyFont="1" applyBorder="1" applyAlignment="1" applyProtection="1"/>
    <xf numFmtId="10" fontId="17" fillId="4" borderId="3" xfId="0" applyNumberFormat="1" applyFont="1" applyFill="1" applyBorder="1" applyAlignment="1" applyProtection="1"/>
    <xf numFmtId="165" fontId="10" fillId="0" borderId="3" xfId="0" applyNumberFormat="1" applyFont="1" applyBorder="1" applyAlignment="1" applyProtection="1"/>
    <xf numFmtId="0" fontId="10" fillId="5" borderId="3" xfId="0" applyFont="1" applyFill="1" applyBorder="1" applyAlignment="1"/>
    <xf numFmtId="4" fontId="10" fillId="0" borderId="3" xfId="0" applyNumberFormat="1" applyFont="1" applyBorder="1" applyAlignment="1" applyProtection="1"/>
    <xf numFmtId="3" fontId="10" fillId="2" borderId="3" xfId="1" applyNumberFormat="1" applyFont="1" applyFill="1" applyBorder="1" applyAlignment="1" applyProtection="1"/>
    <xf numFmtId="3" fontId="10" fillId="0" borderId="3" xfId="1" applyNumberFormat="1" applyFont="1" applyBorder="1" applyAlignment="1" applyProtection="1"/>
    <xf numFmtId="171" fontId="10" fillId="0" borderId="0" xfId="0" applyNumberFormat="1" applyFont="1" applyBorder="1" applyAlignment="1" applyProtection="1"/>
    <xf numFmtId="3" fontId="10" fillId="0" borderId="3" xfId="1" applyNumberFormat="1" applyFont="1" applyBorder="1" applyAlignment="1" applyProtection="1"/>
    <xf numFmtId="0" fontId="30" fillId="0" borderId="0" xfId="19" applyFont="1"/>
    <xf numFmtId="0" fontId="10" fillId="0" borderId="3" xfId="0" applyFont="1" applyBorder="1" applyAlignment="1"/>
    <xf numFmtId="0" fontId="10" fillId="0" borderId="0" xfId="0" applyFont="1" applyFill="1" applyAlignment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/>
    <xf numFmtId="0" fontId="32" fillId="0" borderId="0" xfId="31" applyFill="1" applyBorder="1" applyAlignment="1"/>
    <xf numFmtId="0" fontId="31" fillId="0" borderId="0" xfId="30" applyFill="1"/>
    <xf numFmtId="1" fontId="10" fillId="0" borderId="3" xfId="0" applyNumberFormat="1" applyFont="1" applyBorder="1" applyAlignment="1"/>
    <xf numFmtId="0" fontId="31" fillId="0" borderId="0" xfId="30" applyFill="1" applyBorder="1" applyAlignment="1"/>
    <xf numFmtId="0" fontId="32" fillId="0" borderId="0" xfId="31" applyFill="1"/>
    <xf numFmtId="3" fontId="17" fillId="4" borderId="3" xfId="0" applyNumberFormat="1" applyFont="1" applyFill="1" applyBorder="1" applyAlignment="1"/>
    <xf numFmtId="0" fontId="10" fillId="0" borderId="3" xfId="0" applyFont="1" applyBorder="1" applyAlignment="1"/>
    <xf numFmtId="0" fontId="32" fillId="0" borderId="0" xfId="31" applyFill="1" applyAlignment="1"/>
    <xf numFmtId="3" fontId="10" fillId="0" borderId="3" xfId="1" applyNumberFormat="1" applyFont="1" applyFill="1" applyBorder="1" applyAlignment="1" applyProtection="1"/>
    <xf numFmtId="3" fontId="10" fillId="0" borderId="3" xfId="0" applyNumberFormat="1" applyFont="1" applyFill="1" applyBorder="1" applyAlignment="1"/>
    <xf numFmtId="0" fontId="10" fillId="0" borderId="16" xfId="0" applyFont="1" applyBorder="1" applyAlignment="1"/>
    <xf numFmtId="0" fontId="30" fillId="0" borderId="16" xfId="32" applyFont="1" applyBorder="1" applyAlignment="1"/>
    <xf numFmtId="9" fontId="10" fillId="0" borderId="16" xfId="2" applyFont="1" applyBorder="1"/>
    <xf numFmtId="0" fontId="10" fillId="0" borderId="16" xfId="0" applyFont="1" applyBorder="1" applyAlignment="1">
      <alignment horizontal="left"/>
    </xf>
    <xf numFmtId="3" fontId="10" fillId="0" borderId="16" xfId="0" applyNumberFormat="1" applyFont="1" applyBorder="1" applyAlignment="1"/>
    <xf numFmtId="3" fontId="10" fillId="0" borderId="8" xfId="0" applyNumberFormat="1" applyFont="1" applyFill="1" applyBorder="1" applyAlignment="1"/>
    <xf numFmtId="3" fontId="10" fillId="0" borderId="9" xfId="0" applyNumberFormat="1" applyFont="1" applyFill="1" applyBorder="1" applyAlignment="1"/>
    <xf numFmtId="3" fontId="17" fillId="0" borderId="16" xfId="0" applyNumberFormat="1" applyFont="1" applyBorder="1" applyAlignment="1"/>
    <xf numFmtId="3" fontId="17" fillId="4" borderId="16" xfId="0" applyNumberFormat="1" applyFont="1" applyFill="1" applyBorder="1" applyAlignment="1"/>
    <xf numFmtId="0" fontId="17" fillId="4" borderId="16" xfId="0" applyFont="1" applyFill="1" applyBorder="1" applyAlignment="1"/>
    <xf numFmtId="3" fontId="10" fillId="0" borderId="0" xfId="0" applyNumberFormat="1" applyFont="1" applyFill="1" applyBorder="1" applyAlignment="1"/>
    <xf numFmtId="0" fontId="10" fillId="0" borderId="3" xfId="0" applyFont="1" applyFill="1" applyBorder="1" applyAlignment="1"/>
    <xf numFmtId="0" fontId="10" fillId="0" borderId="16" xfId="0" applyFont="1" applyFill="1" applyBorder="1" applyAlignment="1"/>
    <xf numFmtId="3" fontId="17" fillId="0" borderId="3" xfId="0" applyNumberFormat="1" applyFont="1" applyFill="1" applyBorder="1" applyAlignment="1"/>
    <xf numFmtId="3" fontId="10" fillId="0" borderId="16" xfId="0" applyNumberFormat="1" applyFont="1" applyFill="1" applyBorder="1" applyAlignment="1"/>
    <xf numFmtId="9" fontId="10" fillId="0" borderId="3" xfId="2" applyNumberFormat="1" applyFont="1" applyBorder="1" applyAlignment="1" applyProtection="1"/>
    <xf numFmtId="9" fontId="17" fillId="0" borderId="3" xfId="2" applyNumberFormat="1" applyFont="1" applyBorder="1" applyAlignment="1" applyProtection="1"/>
    <xf numFmtId="9" fontId="17" fillId="4" borderId="3" xfId="2" applyNumberFormat="1" applyFont="1" applyFill="1" applyBorder="1" applyAlignment="1" applyProtection="1"/>
    <xf numFmtId="3" fontId="10" fillId="0" borderId="0" xfId="0" applyNumberFormat="1" applyFont="1" applyFill="1" applyAlignment="1"/>
    <xf numFmtId="4" fontId="10" fillId="0" borderId="3" xfId="0" applyNumberFormat="1" applyFont="1" applyFill="1" applyBorder="1" applyAlignment="1"/>
    <xf numFmtId="9" fontId="10" fillId="0" borderId="3" xfId="0" applyNumberFormat="1" applyFont="1" applyBorder="1" applyAlignment="1" applyProtection="1"/>
    <xf numFmtId="165" fontId="10" fillId="0" borderId="16" xfId="0" applyNumberFormat="1" applyFont="1" applyBorder="1" applyAlignment="1" applyProtection="1"/>
    <xf numFmtId="3" fontId="10" fillId="0" borderId="3" xfId="0" applyNumberFormat="1" applyFont="1" applyFill="1" applyBorder="1"/>
    <xf numFmtId="3" fontId="10" fillId="0" borderId="16" xfId="0" applyNumberFormat="1" applyFont="1" applyFill="1" applyBorder="1"/>
    <xf numFmtId="3" fontId="10" fillId="0" borderId="16" xfId="0" applyNumberFormat="1" applyFont="1" applyBorder="1" applyAlignment="1">
      <alignment vertical="center"/>
    </xf>
    <xf numFmtId="3" fontId="10" fillId="0" borderId="16" xfId="0" applyNumberFormat="1" applyFont="1" applyBorder="1" applyAlignment="1" applyProtection="1">
      <alignment vertical="center"/>
    </xf>
    <xf numFmtId="9" fontId="50" fillId="0" borderId="3" xfId="2" applyFont="1" applyBorder="1" applyAlignment="1" applyProtection="1">
      <alignment horizontal="center" vertical="center" wrapText="1"/>
      <protection locked="0"/>
    </xf>
    <xf numFmtId="9" fontId="51" fillId="17" borderId="3" xfId="2" applyFont="1" applyFill="1" applyBorder="1" applyAlignment="1" applyProtection="1">
      <alignment horizontal="center" vertical="center" wrapText="1"/>
      <protection locked="0"/>
    </xf>
    <xf numFmtId="3" fontId="17" fillId="4" borderId="3" xfId="0" applyNumberFormat="1" applyFont="1" applyFill="1" applyBorder="1" applyAlignment="1"/>
    <xf numFmtId="3" fontId="10" fillId="0" borderId="3" xfId="0" applyNumberFormat="1" applyFont="1" applyFill="1" applyBorder="1" applyAlignment="1" applyProtection="1"/>
    <xf numFmtId="3" fontId="30" fillId="0" borderId="3" xfId="0" applyNumberFormat="1" applyFont="1" applyFill="1" applyBorder="1" applyAlignment="1"/>
    <xf numFmtId="9" fontId="30" fillId="0" borderId="3" xfId="0" applyNumberFormat="1" applyFont="1" applyFill="1" applyBorder="1" applyAlignment="1"/>
    <xf numFmtId="3" fontId="30" fillId="0" borderId="3" xfId="0" applyNumberFormat="1" applyFont="1" applyFill="1" applyBorder="1" applyAlignment="1" applyProtection="1"/>
    <xf numFmtId="3" fontId="17" fillId="4" borderId="3" xfId="0" applyNumberFormat="1" applyFont="1" applyFill="1" applyBorder="1" applyAlignment="1"/>
    <xf numFmtId="0" fontId="32" fillId="0" borderId="0" xfId="31" applyFill="1" applyBorder="1" applyAlignment="1">
      <alignment horizontal="center" vertical="center"/>
    </xf>
    <xf numFmtId="0" fontId="52" fillId="0" borderId="3" xfId="0" applyFont="1" applyBorder="1" applyAlignment="1"/>
    <xf numFmtId="3" fontId="52" fillId="0" borderId="3" xfId="0" applyNumberFormat="1" applyFont="1" applyBorder="1" applyAlignment="1"/>
    <xf numFmtId="9" fontId="52" fillId="0" borderId="3" xfId="2" applyFont="1" applyBorder="1" applyAlignment="1" applyProtection="1"/>
    <xf numFmtId="9" fontId="10" fillId="0" borderId="16" xfId="2" applyFont="1" applyBorder="1" applyAlignment="1" applyProtection="1"/>
    <xf numFmtId="0" fontId="32" fillId="0" borderId="0" xfId="31" applyFill="1" applyAlignment="1">
      <alignment horizontal="center" vertical="center"/>
    </xf>
    <xf numFmtId="3" fontId="10" fillId="0" borderId="5" xfId="0" applyNumberFormat="1" applyFont="1" applyFill="1" applyBorder="1" applyAlignment="1"/>
    <xf numFmtId="9" fontId="17" fillId="5" borderId="3" xfId="2" applyNumberFormat="1" applyFont="1" applyFill="1" applyBorder="1" applyAlignment="1" applyProtection="1"/>
    <xf numFmtId="10" fontId="29" fillId="0" borderId="0" xfId="2" applyNumberFormat="1"/>
    <xf numFmtId="9" fontId="10" fillId="5" borderId="3" xfId="2" applyNumberFormat="1" applyFont="1" applyFill="1" applyBorder="1" applyAlignment="1" applyProtection="1"/>
    <xf numFmtId="9" fontId="29" fillId="0" borderId="0" xfId="2"/>
    <xf numFmtId="9" fontId="29" fillId="0" borderId="0" xfId="2" applyBorder="1"/>
    <xf numFmtId="10" fontId="29" fillId="0" borderId="0" xfId="2" applyNumberFormat="1" applyBorder="1" applyProtection="1"/>
    <xf numFmtId="0" fontId="54" fillId="2" borderId="3" xfId="3" applyFont="1" applyFill="1" applyBorder="1" applyAlignment="1" applyProtection="1"/>
    <xf numFmtId="0" fontId="54" fillId="0" borderId="3" xfId="3" applyFont="1" applyBorder="1" applyProtection="1"/>
    <xf numFmtId="0" fontId="0" fillId="0" borderId="0" xfId="0" applyAlignment="1">
      <alignment wrapText="1"/>
    </xf>
    <xf numFmtId="0" fontId="30" fillId="0" borderId="0" xfId="0" applyFont="1"/>
    <xf numFmtId="0" fontId="30" fillId="0" borderId="0" xfId="0" applyFont="1" applyAlignment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wrapText="1"/>
    </xf>
    <xf numFmtId="0" fontId="28" fillId="0" borderId="0" xfId="0" applyFont="1" applyBorder="1" applyAlignment="1"/>
    <xf numFmtId="0" fontId="16" fillId="0" borderId="16" xfId="0" applyFont="1" applyBorder="1" applyAlignment="1">
      <alignment horizontal="center"/>
    </xf>
    <xf numFmtId="167" fontId="10" fillId="0" borderId="16" xfId="22" applyNumberFormat="1" applyFont="1" applyBorder="1"/>
    <xf numFmtId="167" fontId="10" fillId="0" borderId="16" xfId="19" applyNumberFormat="1" applyFont="1" applyBorder="1" applyAlignment="1"/>
    <xf numFmtId="167" fontId="30" fillId="0" borderId="16" xfId="47" applyNumberFormat="1" applyFont="1" applyBorder="1"/>
    <xf numFmtId="4" fontId="30" fillId="0" borderId="16" xfId="32" applyNumberFormat="1" applyFont="1" applyFill="1" applyBorder="1" applyAlignment="1"/>
    <xf numFmtId="167" fontId="10" fillId="0" borderId="16" xfId="19" applyNumberFormat="1" applyFont="1" applyBorder="1"/>
    <xf numFmtId="167" fontId="30" fillId="0" borderId="16" xfId="32" applyNumberFormat="1" applyFont="1" applyBorder="1"/>
    <xf numFmtId="167" fontId="17" fillId="0" borderId="16" xfId="0" applyNumberFormat="1" applyFont="1" applyBorder="1" applyAlignment="1"/>
    <xf numFmtId="167" fontId="10" fillId="0" borderId="16" xfId="0" applyNumberFormat="1" applyFont="1" applyBorder="1" applyAlignment="1"/>
    <xf numFmtId="167" fontId="48" fillId="0" borderId="16" xfId="0" applyNumberFormat="1" applyFont="1" applyBorder="1" applyAlignment="1"/>
    <xf numFmtId="167" fontId="10" fillId="0" borderId="16" xfId="23" applyNumberFormat="1" applyFont="1" applyBorder="1"/>
    <xf numFmtId="0" fontId="18" fillId="0" borderId="16" xfId="0" applyFont="1" applyBorder="1" applyAlignment="1"/>
    <xf numFmtId="167" fontId="10" fillId="0" borderId="16" xfId="19" applyNumberFormat="1" applyFont="1" applyBorder="1" applyAlignment="1">
      <alignment horizontal="right"/>
    </xf>
    <xf numFmtId="167" fontId="10" fillId="0" borderId="16" xfId="19" applyNumberFormat="1" applyFont="1" applyBorder="1" applyAlignment="1">
      <alignment horizontal="center"/>
    </xf>
    <xf numFmtId="4" fontId="30" fillId="0" borderId="16" xfId="32" applyNumberFormat="1" applyFont="1" applyBorder="1" applyAlignment="1">
      <alignment horizontal="right"/>
    </xf>
    <xf numFmtId="4" fontId="30" fillId="0" borderId="16" xfId="32" applyNumberFormat="1" applyFont="1" applyFill="1" applyBorder="1" applyAlignment="1">
      <alignment horizontal="center"/>
    </xf>
    <xf numFmtId="3" fontId="18" fillId="0" borderId="16" xfId="0" applyNumberFormat="1" applyFont="1" applyBorder="1" applyAlignment="1">
      <alignment horizontal="right"/>
    </xf>
    <xf numFmtId="0" fontId="17" fillId="0" borderId="16" xfId="0" applyFont="1" applyBorder="1" applyAlignment="1"/>
    <xf numFmtId="167" fontId="26" fillId="0" borderId="16" xfId="0" applyNumberFormat="1" applyFont="1" applyBorder="1" applyAlignment="1">
      <alignment horizontal="right"/>
    </xf>
    <xf numFmtId="167" fontId="26" fillId="0" borderId="16" xfId="0" applyNumberFormat="1" applyFont="1" applyBorder="1" applyAlignment="1"/>
    <xf numFmtId="3" fontId="19" fillId="0" borderId="16" xfId="0" applyNumberFormat="1" applyFont="1" applyBorder="1" applyAlignment="1">
      <alignment horizontal="right"/>
    </xf>
    <xf numFmtId="0" fontId="56" fillId="0" borderId="0" xfId="0" applyFont="1" applyAlignment="1"/>
    <xf numFmtId="3" fontId="17" fillId="18" borderId="3" xfId="0" applyNumberFormat="1" applyFont="1" applyFill="1" applyBorder="1" applyAlignment="1"/>
    <xf numFmtId="0" fontId="10" fillId="19" borderId="3" xfId="0" applyFont="1" applyFill="1" applyBorder="1" applyAlignment="1">
      <alignment horizontal="center"/>
    </xf>
    <xf numFmtId="0" fontId="10" fillId="19" borderId="3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left" vertical="center" wrapText="1"/>
    </xf>
    <xf numFmtId="4" fontId="10" fillId="19" borderId="16" xfId="0" applyNumberFormat="1" applyFont="1" applyFill="1" applyBorder="1" applyAlignment="1">
      <alignment horizontal="center" vertical="center" wrapText="1"/>
    </xf>
    <xf numFmtId="3" fontId="10" fillId="19" borderId="16" xfId="0" applyNumberFormat="1" applyFont="1" applyFill="1" applyBorder="1" applyAlignment="1">
      <alignment horizontal="center" vertical="center" wrapText="1"/>
    </xf>
    <xf numFmtId="0" fontId="10" fillId="19" borderId="16" xfId="0" applyFont="1" applyFill="1" applyBorder="1" applyAlignment="1">
      <alignment vertical="center"/>
    </xf>
    <xf numFmtId="167" fontId="10" fillId="19" borderId="16" xfId="0" applyNumberFormat="1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left" vertical="center" wrapText="1"/>
    </xf>
    <xf numFmtId="173" fontId="10" fillId="19" borderId="3" xfId="0" applyNumberFormat="1" applyFont="1" applyFill="1" applyBorder="1" applyAlignment="1">
      <alignment horizontal="center"/>
    </xf>
    <xf numFmtId="3" fontId="10" fillId="19" borderId="3" xfId="0" applyNumberFormat="1" applyFont="1" applyFill="1" applyBorder="1" applyAlignment="1">
      <alignment horizontal="center"/>
    </xf>
    <xf numFmtId="0" fontId="10" fillId="19" borderId="3" xfId="0" applyFont="1" applyFill="1" applyBorder="1" applyAlignment="1">
      <alignment vertical="center"/>
    </xf>
    <xf numFmtId="0" fontId="10" fillId="19" borderId="6" xfId="0" applyFont="1" applyFill="1" applyBorder="1" applyAlignment="1">
      <alignment horizontal="left" vertical="center"/>
    </xf>
    <xf numFmtId="0" fontId="10" fillId="19" borderId="13" xfId="0" applyFont="1" applyFill="1" applyBorder="1" applyAlignment="1">
      <alignment horizontal="left" vertical="center"/>
    </xf>
    <xf numFmtId="0" fontId="10" fillId="19" borderId="14" xfId="0" applyFont="1" applyFill="1" applyBorder="1" applyAlignment="1">
      <alignment horizontal="left" vertical="center"/>
    </xf>
    <xf numFmtId="0" fontId="10" fillId="19" borderId="3" xfId="0" applyFont="1" applyFill="1" applyBorder="1" applyAlignment="1">
      <alignment horizontal="left" vertical="center"/>
    </xf>
    <xf numFmtId="0" fontId="10" fillId="19" borderId="14" xfId="0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/>
    </xf>
    <xf numFmtId="0" fontId="33" fillId="0" borderId="3" xfId="0" applyFont="1" applyFill="1" applyBorder="1"/>
    <xf numFmtId="0" fontId="33" fillId="0" borderId="10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33" fillId="16" borderId="10" xfId="0" applyFont="1" applyFill="1" applyBorder="1" applyAlignment="1">
      <alignment horizontal="left"/>
    </xf>
    <xf numFmtId="0" fontId="33" fillId="16" borderId="4" xfId="0" applyFont="1" applyFill="1" applyBorder="1" applyAlignment="1">
      <alignment horizontal="left"/>
    </xf>
    <xf numFmtId="0" fontId="33" fillId="16" borderId="5" xfId="0" applyFont="1" applyFill="1" applyBorder="1" applyAlignment="1">
      <alignment horizontal="left"/>
    </xf>
    <xf numFmtId="0" fontId="33" fillId="0" borderId="10" xfId="0" applyFont="1" applyFill="1" applyBorder="1"/>
    <xf numFmtId="0" fontId="33" fillId="0" borderId="4" xfId="0" applyFont="1" applyFill="1" applyBorder="1"/>
    <xf numFmtId="0" fontId="33" fillId="0" borderId="5" xfId="0" applyFont="1" applyFill="1" applyBorder="1"/>
    <xf numFmtId="0" fontId="16" fillId="3" borderId="3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3" fontId="17" fillId="4" borderId="3" xfId="0" applyNumberFormat="1" applyFont="1" applyFill="1" applyBorder="1" applyAlignment="1"/>
    <xf numFmtId="0" fontId="10" fillId="0" borderId="1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30" fillId="20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20" borderId="3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3" fontId="17" fillId="4" borderId="10" xfId="0" applyNumberFormat="1" applyFont="1" applyFill="1" applyBorder="1" applyAlignment="1">
      <alignment horizontal="right"/>
    </xf>
    <xf numFmtId="3" fontId="17" fillId="4" borderId="4" xfId="0" applyNumberFormat="1" applyFont="1" applyFill="1" applyBorder="1" applyAlignment="1">
      <alignment horizontal="right"/>
    </xf>
    <xf numFmtId="3" fontId="17" fillId="4" borderId="5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7" fillId="5" borderId="10" xfId="0" applyFont="1" applyFill="1" applyBorder="1" applyAlignment="1">
      <alignment horizontal="left"/>
    </xf>
    <xf numFmtId="0" fontId="17" fillId="5" borderId="5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7" fillId="18" borderId="10" xfId="0" applyFont="1" applyFill="1" applyBorder="1" applyAlignment="1">
      <alignment horizontal="left"/>
    </xf>
    <xf numFmtId="0" fontId="17" fillId="18" borderId="5" xfId="0" applyFont="1" applyFill="1" applyBorder="1" applyAlignment="1">
      <alignment horizontal="left"/>
    </xf>
    <xf numFmtId="0" fontId="30" fillId="20" borderId="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center" vertical="center" wrapText="1"/>
    </xf>
    <xf numFmtId="49" fontId="10" fillId="19" borderId="3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0" fillId="19" borderId="16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4" fontId="10" fillId="19" borderId="16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19" borderId="3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/>
    <xf numFmtId="0" fontId="18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19" borderId="16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/>
    <xf numFmtId="0" fontId="10" fillId="19" borderId="5" xfId="0" applyFont="1" applyFill="1" applyBorder="1" applyAlignment="1">
      <alignment horizontal="left" vertical="center" wrapText="1"/>
    </xf>
    <xf numFmtId="0" fontId="10" fillId="19" borderId="11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0" fontId="10" fillId="19" borderId="13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17" fillId="6" borderId="5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0" fillId="0" borderId="0" xfId="0" applyFont="1" applyBorder="1" applyAlignment="1">
      <alignment horizontal="left" vertical="center"/>
    </xf>
    <xf numFmtId="0" fontId="10" fillId="19" borderId="3" xfId="0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center"/>
    </xf>
    <xf numFmtId="173" fontId="10" fillId="19" borderId="3" xfId="0" applyNumberFormat="1" applyFont="1" applyFill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/>
    </xf>
    <xf numFmtId="173" fontId="10" fillId="19" borderId="3" xfId="0" applyNumberFormat="1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center" wrapText="1"/>
    </xf>
    <xf numFmtId="0" fontId="17" fillId="0" borderId="3" xfId="0" applyFont="1" applyBorder="1" applyAlignment="1"/>
    <xf numFmtId="0" fontId="10" fillId="19" borderId="3" xfId="0" applyFont="1" applyFill="1" applyBorder="1" applyAlignment="1">
      <alignment vertical="center"/>
    </xf>
    <xf numFmtId="0" fontId="17" fillId="19" borderId="3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19" borderId="3" xfId="0" applyFont="1" applyFill="1" applyBorder="1" applyAlignment="1">
      <alignment vertical="center" wrapText="1"/>
    </xf>
    <xf numFmtId="0" fontId="10" fillId="19" borderId="11" xfId="0" applyFont="1" applyFill="1" applyBorder="1" applyAlignment="1">
      <alignment vertical="center"/>
    </xf>
    <xf numFmtId="0" fontId="0" fillId="21" borderId="13" xfId="0" applyFill="1" applyBorder="1" applyAlignment="1">
      <alignment vertical="center"/>
    </xf>
    <xf numFmtId="0" fontId="0" fillId="21" borderId="14" xfId="0" applyFill="1" applyBorder="1" applyAlignment="1">
      <alignment vertical="center"/>
    </xf>
    <xf numFmtId="0" fontId="10" fillId="19" borderId="3" xfId="0" applyFont="1" applyFill="1" applyBorder="1" applyAlignment="1">
      <alignment horizontal="left" vertical="center"/>
    </xf>
    <xf numFmtId="0" fontId="10" fillId="19" borderId="11" xfId="0" applyFont="1" applyFill="1" applyBorder="1" applyAlignment="1">
      <alignment horizontal="left" vertical="center"/>
    </xf>
    <xf numFmtId="0" fontId="10" fillId="19" borderId="13" xfId="0" applyFont="1" applyFill="1" applyBorder="1" applyAlignment="1">
      <alignment horizontal="left" vertical="center"/>
    </xf>
    <xf numFmtId="0" fontId="10" fillId="19" borderId="14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 wrapText="1"/>
    </xf>
    <xf numFmtId="0" fontId="28" fillId="0" borderId="7" xfId="0" applyFont="1" applyBorder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10" fillId="20" borderId="3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wrapText="1"/>
    </xf>
    <xf numFmtId="0" fontId="18" fillId="0" borderId="7" xfId="0" applyFont="1" applyBorder="1" applyAlignment="1">
      <alignment horizontal="center" vertical="center" wrapText="1"/>
    </xf>
    <xf numFmtId="0" fontId="10" fillId="20" borderId="11" xfId="0" applyFont="1" applyFill="1" applyBorder="1" applyAlignment="1">
      <alignment horizontal="left" vertical="center" wrapText="1"/>
    </xf>
    <xf numFmtId="0" fontId="10" fillId="20" borderId="13" xfId="0" applyFont="1" applyFill="1" applyBorder="1" applyAlignment="1">
      <alignment horizontal="left" vertical="center" wrapText="1"/>
    </xf>
    <xf numFmtId="0" fontId="10" fillId="20" borderId="14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0" fillId="20" borderId="11" xfId="0" applyFont="1" applyFill="1" applyBorder="1" applyAlignment="1">
      <alignment vertical="center" wrapText="1"/>
    </xf>
    <xf numFmtId="0" fontId="10" fillId="20" borderId="13" xfId="0" applyFont="1" applyFill="1" applyBorder="1" applyAlignment="1">
      <alignment vertical="center" wrapText="1"/>
    </xf>
    <xf numFmtId="0" fontId="10" fillId="20" borderId="14" xfId="0" applyFont="1" applyFill="1" applyBorder="1" applyAlignment="1">
      <alignment vertical="center" wrapText="1"/>
    </xf>
    <xf numFmtId="0" fontId="10" fillId="20" borderId="11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10" fillId="20" borderId="14" xfId="0" applyFont="1" applyFill="1" applyBorder="1" applyAlignment="1">
      <alignment horizontal="center" vertical="center" wrapText="1"/>
    </xf>
  </cellXfs>
  <cellStyles count="52">
    <cellStyle name="Accent" xfId="33" xr:uid="{F9F21176-5B8A-4083-96AA-814721CCFAEA}"/>
    <cellStyle name="Accent 1" xfId="34" xr:uid="{0E6AE030-7FF4-4D20-9CC0-B26F770E44D9}"/>
    <cellStyle name="Accent 1 5" xfId="4" xr:uid="{00000000-0005-0000-0000-000006000000}"/>
    <cellStyle name="Accent 2" xfId="35" xr:uid="{F4B44952-1D29-44F8-AD1C-5396CB09AA41}"/>
    <cellStyle name="Accent 2 6" xfId="5" xr:uid="{00000000-0005-0000-0000-000007000000}"/>
    <cellStyle name="Accent 3" xfId="36" xr:uid="{A2E1CDD7-4E86-489A-81FE-6E286D738C42}"/>
    <cellStyle name="Accent 3 7" xfId="6" xr:uid="{00000000-0005-0000-0000-000008000000}"/>
    <cellStyle name="Accent 4" xfId="7" xr:uid="{00000000-0005-0000-0000-000009000000}"/>
    <cellStyle name="Bad" xfId="37" xr:uid="{0FD29E96-C2CC-43DC-9044-D3EECA3E4AC8}"/>
    <cellStyle name="Bad 8" xfId="8" xr:uid="{00000000-0005-0000-0000-00000A000000}"/>
    <cellStyle name="Bueno" xfId="30" builtinId="26"/>
    <cellStyle name="Error" xfId="38" xr:uid="{EA052D18-5F6C-45DE-AB9E-C9979DF6D369}"/>
    <cellStyle name="Error 9" xfId="9" xr:uid="{00000000-0005-0000-0000-00000B000000}"/>
    <cellStyle name="Excel Built-in Explanatory Text" xfId="29" xr:uid="{00000000-0005-0000-0000-000020000000}"/>
    <cellStyle name="Footnote" xfId="39" xr:uid="{A56CC07F-50F6-411A-8E90-15783704241E}"/>
    <cellStyle name="Footnote 10" xfId="10" xr:uid="{00000000-0005-0000-0000-00000C000000}"/>
    <cellStyle name="Good" xfId="40" xr:uid="{6CE1F788-A3C7-49F0-BF7D-381AC3857960}"/>
    <cellStyle name="Good 11" xfId="11" xr:uid="{00000000-0005-0000-0000-00000D000000}"/>
    <cellStyle name="Heading" xfId="41" xr:uid="{F8994188-3B83-439A-BBA8-4452E2B26ACD}"/>
    <cellStyle name="Heading 1" xfId="42" xr:uid="{B7C68D29-702D-4B03-9E5A-3C562ADE427B}"/>
    <cellStyle name="Heading 1 13" xfId="12" xr:uid="{00000000-0005-0000-0000-00000E000000}"/>
    <cellStyle name="Heading 12" xfId="13" xr:uid="{00000000-0005-0000-0000-00000F000000}"/>
    <cellStyle name="Heading 2" xfId="43" xr:uid="{D4040807-B63D-4376-B9D5-6146028274EA}"/>
    <cellStyle name="Heading 2 14" xfId="14" xr:uid="{00000000-0005-0000-0000-000010000000}"/>
    <cellStyle name="Hipervínculo" xfId="3" builtinId="8"/>
    <cellStyle name="Hyperlink" xfId="44" xr:uid="{FFC708D1-325C-4C5C-BBFC-B68C066DA272}"/>
    <cellStyle name="Hyperlink 15" xfId="15" xr:uid="{00000000-0005-0000-0000-000011000000}"/>
    <cellStyle name="Incorrecto" xfId="31" builtinId="27"/>
    <cellStyle name="Millares" xfId="1" builtinId="3"/>
    <cellStyle name="Millares 2" xfId="16" xr:uid="{00000000-0005-0000-0000-000012000000}"/>
    <cellStyle name="Neutral 2" xfId="17" xr:uid="{00000000-0005-0000-0000-000013000000}"/>
    <cellStyle name="Neutral 3" xfId="45" xr:uid="{8A0D1E78-E295-401E-8278-092AF0954B16}"/>
    <cellStyle name="Normal" xfId="0" builtinId="0"/>
    <cellStyle name="Normal 2" xfId="18" xr:uid="{00000000-0005-0000-0000-000014000000}"/>
    <cellStyle name="Normal 2 2" xfId="19" xr:uid="{00000000-0005-0000-0000-000015000000}"/>
    <cellStyle name="Normal 3" xfId="20" xr:uid="{00000000-0005-0000-0000-000016000000}"/>
    <cellStyle name="Normal 4" xfId="21" xr:uid="{00000000-0005-0000-0000-000017000000}"/>
    <cellStyle name="Normal 4 2" xfId="46" xr:uid="{88095FE6-9B9F-4ECA-86C0-5DE00C331222}"/>
    <cellStyle name="Normal 5" xfId="32" xr:uid="{33FD924A-288C-407D-A438-B4EDAE220DA5}"/>
    <cellStyle name="Normal_Hoja5 2" xfId="22" xr:uid="{00000000-0005-0000-0000-000018000000}"/>
    <cellStyle name="Normal_Hoja6" xfId="23" xr:uid="{00000000-0005-0000-0000-000019000000}"/>
    <cellStyle name="Normal_Hoja6 2" xfId="47" xr:uid="{B77CDF20-3EB3-4786-8830-2334EFFCC0B6}"/>
    <cellStyle name="Note" xfId="48" xr:uid="{284B974C-B121-484D-B1E8-44080A2A4B2C}"/>
    <cellStyle name="Note 16" xfId="24" xr:uid="{00000000-0005-0000-0000-00001A000000}"/>
    <cellStyle name="Porcentaje" xfId="2" builtinId="5"/>
    <cellStyle name="Porcentaje 2" xfId="25" xr:uid="{00000000-0005-0000-0000-00001B000000}"/>
    <cellStyle name="Status" xfId="49" xr:uid="{2B119EE3-0EDF-4EB2-9C47-16FFE3C965DC}"/>
    <cellStyle name="Status 17" xfId="26" xr:uid="{00000000-0005-0000-0000-00001C000000}"/>
    <cellStyle name="Text" xfId="50" xr:uid="{3DCDBD00-4B0F-4556-AD8E-B589A455D75C}"/>
    <cellStyle name="Text 18" xfId="27" xr:uid="{00000000-0005-0000-0000-00001D000000}"/>
    <cellStyle name="Warning" xfId="51" xr:uid="{420C17B2-2ED8-45C0-AC00-554713866EB1}"/>
    <cellStyle name="Warning 19" xfId="28" xr:uid="{00000000-0005-0000-0000-00001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7E6E6"/>
      <rgbColor rgb="FFCCFFCC"/>
      <rgbColor rgb="FFFFFF99"/>
      <rgbColor rgb="FFBFBFBF"/>
      <rgbColor rgb="FFFF99CC"/>
      <rgbColor rgb="FFCC99FF"/>
      <rgbColor rgb="FFFFCC99"/>
      <rgbColor rgb="FF4472C4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s-ES" sz="700" b="0" strike="noStrike" spc="-1">
                <a:solidFill>
                  <a:srgbClr val="000000"/>
                </a:solidFill>
                <a:latin typeface="Arial"/>
                <a:ea typeface="Arial"/>
              </a:rPr>
              <a:t>Gràfic IA-2.1. Composició de la producció final del sector primari 
de les Illes Balears (2021)</a:t>
            </a:r>
          </a:p>
        </c:rich>
      </c:tx>
      <c:layout>
        <c:manualLayout>
          <c:xMode val="edge"/>
          <c:yMode val="edge"/>
          <c:x val="0.19914701018365399"/>
          <c:y val="3.7681159420289899E-2"/>
        </c:manualLayout>
      </c:layout>
      <c:overlay val="0"/>
      <c:spPr>
        <a:noFill/>
        <a:ln w="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17407955435634101"/>
          <c:y val="0.41335853812224299"/>
          <c:w val="0.73522499782400597"/>
          <c:h val="0.46591052299937002"/>
        </c:manualLayout>
      </c:layout>
      <c:pie3DChart>
        <c:varyColors val="1"/>
        <c:ser>
          <c:idx val="0"/>
          <c:order val="0"/>
          <c:tx>
            <c:strRef>
              <c:f>'GA1 '!$A$4:$A$7</c:f>
              <c:strCache>
                <c:ptCount val="4"/>
                <c:pt idx="0">
                  <c:v>Prod. agrícola</c:v>
                </c:pt>
                <c:pt idx="1">
                  <c:v>Prod. ramadera</c:v>
                </c:pt>
                <c:pt idx="2">
                  <c:v>Prod. pesquera</c:v>
                </c:pt>
                <c:pt idx="3">
                  <c:v>Prod. forestal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C0C0C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A2F8-441B-9FBB-B37F814D41A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A2F8-441B-9FBB-B37F814D41A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A2F8-441B-9FBB-B37F814D41AD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A2F8-441B-9FBB-B37F814D41AD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F8-441B-9FBB-B37F814D41AD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F8-441B-9FBB-B37F814D41AD}"/>
                </c:ext>
              </c:extLst>
            </c:dLbl>
            <c:dLbl>
              <c:idx val="2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F8-441B-9FBB-B37F814D41AD}"/>
                </c:ext>
              </c:extLst>
            </c:dLbl>
            <c:dLbl>
              <c:idx val="3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F8-441B-9FBB-B37F814D4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'GA1 '!$A$4:$A$7</c:f>
              <c:strCache>
                <c:ptCount val="4"/>
                <c:pt idx="0">
                  <c:v>Prod. agrícola</c:v>
                </c:pt>
                <c:pt idx="1">
                  <c:v>Prod. ramadera</c:v>
                </c:pt>
                <c:pt idx="2">
                  <c:v>Prod. pesquera</c:v>
                </c:pt>
                <c:pt idx="3">
                  <c:v>Prod. forestal</c:v>
                </c:pt>
              </c:strCache>
            </c:strRef>
          </c:cat>
          <c:val>
            <c:numRef>
              <c:f>'GA1 '!$B$4:$B$7</c:f>
              <c:numCache>
                <c:formatCode>#,##0</c:formatCode>
                <c:ptCount val="4"/>
                <c:pt idx="0">
                  <c:v>143810246.37306812</c:v>
                </c:pt>
                <c:pt idx="1">
                  <c:v>56780837.87390466</c:v>
                </c:pt>
                <c:pt idx="2">
                  <c:v>33349553.646230005</c:v>
                </c:pt>
                <c:pt idx="3">
                  <c:v>11866342.402587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F8-441B-9FBB-B37F814D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s-ES" sz="700" b="0" strike="noStrike" spc="-1">
                <a:solidFill>
                  <a:srgbClr val="000000"/>
                </a:solidFill>
                <a:latin typeface="Arial"/>
                <a:ea typeface="Arial"/>
              </a:rPr>
              <a:t>Gràfic IA-2.2. Distribució dels conreus segons les superfícies ocupades a les Illes Balears (2021)</a:t>
            </a:r>
          </a:p>
        </c:rich>
      </c:tx>
      <c:layout>
        <c:manualLayout>
          <c:xMode val="edge"/>
          <c:yMode val="edge"/>
          <c:x val="0.18932209343168199"/>
          <c:y val="3.3739722143464698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29118370214302"/>
          <c:y val="0.15726301861827799"/>
          <c:w val="0.60227139679194497"/>
          <c:h val="0.741423305925716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'GA2'!$D$2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'GA2'!$A$4:$A$14</c:f>
              <c:strCache>
                <c:ptCount val="11"/>
                <c:pt idx="0">
                  <c:v>Cereals</c:v>
                </c:pt>
                <c:pt idx="1">
                  <c:v>Llegums</c:v>
                </c:pt>
                <c:pt idx="2">
                  <c:v>Farratges</c:v>
                </c:pt>
                <c:pt idx="3">
                  <c:v>Tubercles</c:v>
                </c:pt>
                <c:pt idx="4">
                  <c:v>Industrials</c:v>
                </c:pt>
                <c:pt idx="5">
                  <c:v>Hortalisses</c:v>
                </c:pt>
                <c:pt idx="6">
                  <c:v>Cítrics</c:v>
                </c:pt>
                <c:pt idx="7">
                  <c:v>Fruiters</c:v>
                </c:pt>
                <c:pt idx="8">
                  <c:v>Fruits secs* </c:v>
                </c:pt>
                <c:pt idx="9">
                  <c:v>Olivera</c:v>
                </c:pt>
                <c:pt idx="10">
                  <c:v>Vinya</c:v>
                </c:pt>
              </c:strCache>
            </c:strRef>
          </c:cat>
          <c:val>
            <c:numRef>
              <c:f>'GA2'!$D$4:$D$14</c:f>
              <c:numCache>
                <c:formatCode>0%</c:formatCode>
                <c:ptCount val="11"/>
                <c:pt idx="0">
                  <c:v>0.38700607833996042</c:v>
                </c:pt>
                <c:pt idx="1">
                  <c:v>2.4247332490334405E-2</c:v>
                </c:pt>
                <c:pt idx="2">
                  <c:v>6.1942608615692736E-2</c:v>
                </c:pt>
                <c:pt idx="3">
                  <c:v>1.2841760322765568E-2</c:v>
                </c:pt>
                <c:pt idx="5">
                  <c:v>1.6714712134269789E-2</c:v>
                </c:pt>
                <c:pt idx="6">
                  <c:v>1.9864160847850879E-2</c:v>
                </c:pt>
                <c:pt idx="7">
                  <c:v>2.9889500242892986E-2</c:v>
                </c:pt>
                <c:pt idx="8">
                  <c:v>0.34566437644394027</c:v>
                </c:pt>
                <c:pt idx="9">
                  <c:v>7.9493946979850183E-2</c:v>
                </c:pt>
                <c:pt idx="10">
                  <c:v>2.1589451813509287E-2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7-41EF-B2A9-237B7F52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4131"/>
        <c:axId val="49227653"/>
      </c:barChart>
      <c:catAx>
        <c:axId val="96413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75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49227653"/>
        <c:crosses val="autoZero"/>
        <c:auto val="1"/>
        <c:lblAlgn val="ctr"/>
        <c:lblOffset val="100"/>
        <c:noMultiLvlLbl val="0"/>
      </c:catAx>
      <c:valAx>
        <c:axId val="49227653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75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964131"/>
        <c:crosses val="max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s-ES" sz="700" b="0" strike="noStrike" spc="-1">
                <a:solidFill>
                  <a:srgbClr val="000000"/>
                </a:solidFill>
                <a:latin typeface="Arial"/>
                <a:ea typeface="Arial"/>
              </a:rPr>
              <a:t>Gràfic IA-2.3. Distribució de les terres de regadiu per tipus de reg a les Illes Balears (2021)</a:t>
            </a:r>
          </a:p>
        </c:rich>
      </c:tx>
      <c:layout>
        <c:manualLayout>
          <c:xMode val="edge"/>
          <c:yMode val="edge"/>
          <c:x val="0.129596647459403"/>
          <c:y val="3.9107763615295499E-2"/>
        </c:manualLayout>
      </c:layout>
      <c:overlay val="0"/>
      <c:spPr>
        <a:noFill/>
        <a:ln w="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112624410686223"/>
          <c:y val="0.36066048667439199"/>
          <c:w val="0.74342587742273403"/>
          <c:h val="0.454374275782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7718-4155-B7F5-8136A62A2133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7718-4155-B7F5-8136A62A21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7718-4155-B7F5-8136A62A2133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7718-4155-B7F5-8136A62A2133}"/>
              </c:ext>
            </c:extLst>
          </c:dPt>
          <c:dLbls>
            <c:dLbl>
              <c:idx val="0"/>
              <c:tx>
                <c:rich>
                  <a:bodyPr wrap="square"/>
                  <a:lstStyle/>
                  <a:p>
                    <a:pPr>
                      <a:defRPr sz="1000" b="0" strike="noStrike" spc="-1">
                        <a:solidFill>
                          <a:srgbClr val="000000"/>
                        </a:solidFill>
                        <a:latin typeface="Calibri"/>
                      </a:defRPr>
                    </a:pPr>
                    <a:fld id="{ED7C7139-B245-4D14-BE96-2D69519861A6}" type="CATEGORYNAME">
                      <a:rPr lang="en-US"/>
                      <a:pPr>
                        <a:defRPr sz="10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t>[NOMBRE DE CATEGORÍA]</a:t>
                    </a:fld>
                    <a:r>
                      <a:rPr lang="en-US" baseline="0"/>
                      <a:t>: </a:t>
                    </a:r>
                    <a:fld id="{E49B1528-C467-45EF-B5D6-0EC129D43A0F}" type="PERCENTAGE">
                      <a:rPr lang="en-US" baseline="0"/>
                      <a:pPr>
                        <a:defRPr sz="10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718-4155-B7F5-8136A62A2133}"/>
                </c:ext>
              </c:extLst>
            </c:dLbl>
            <c:dLbl>
              <c:idx val="1"/>
              <c:tx>
                <c:rich>
                  <a:bodyPr wrap="square"/>
                  <a:lstStyle/>
                  <a:p>
                    <a:pPr>
                      <a:defRPr sz="1000" b="0" strike="noStrike" spc="-1">
                        <a:solidFill>
                          <a:srgbClr val="000000"/>
                        </a:solidFill>
                        <a:latin typeface="Calibri"/>
                      </a:defRPr>
                    </a:pPr>
                    <a:fld id="{6CC3AEA4-5D4F-4510-9D96-F4E599433BFD}" type="CATEGORYNAME">
                      <a:rPr lang="en-US"/>
                      <a:pPr>
                        <a:defRPr sz="10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t>[NOMBRE DE CATEGORÍA]</a:t>
                    </a:fld>
                    <a:r>
                      <a:rPr lang="en-US" baseline="0"/>
                      <a:t>: </a:t>
                    </a:r>
                    <a:fld id="{30A2340B-5C84-4E7D-B8A0-D829B4F93B79}" type="PERCENTAGE">
                      <a:rPr lang="en-US" baseline="0"/>
                      <a:pPr>
                        <a:defRPr sz="10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718-4155-B7F5-8136A62A2133}"/>
                </c:ext>
              </c:extLst>
            </c:dLbl>
            <c:dLbl>
              <c:idx val="2"/>
              <c:tx>
                <c:rich>
                  <a:bodyPr wrap="square"/>
                  <a:lstStyle/>
                  <a:p>
                    <a:pPr>
                      <a:defRPr sz="1000" b="0" strike="noStrike" spc="-1">
                        <a:solidFill>
                          <a:srgbClr val="000000"/>
                        </a:solidFill>
                        <a:latin typeface="Calibri"/>
                      </a:defRPr>
                    </a:pPr>
                    <a:fld id="{2B047211-C761-4D71-86E6-40420D3EC37E}" type="CATEGORYNAME">
                      <a:rPr lang="en-US"/>
                      <a:pPr>
                        <a:defRPr sz="10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t>[NOMBRE DE CATEGORÍA]</a:t>
                    </a:fld>
                    <a:r>
                      <a:rPr lang="en-US" baseline="0"/>
                      <a:t>: </a:t>
                    </a:r>
                    <a:fld id="{C0CB5ECB-4213-4F9C-AA3B-D0A2B6392236}" type="PERCENTAGE">
                      <a:rPr lang="en-US" baseline="0"/>
                      <a:pPr>
                        <a:defRPr sz="10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718-4155-B7F5-8136A62A2133}"/>
                </c:ext>
              </c:extLst>
            </c:dLbl>
            <c:dLbl>
              <c:idx val="3"/>
              <c:tx>
                <c:rich>
                  <a:bodyPr wrap="square"/>
                  <a:lstStyle/>
                  <a:p>
                    <a:pPr>
                      <a:defRPr sz="1000" b="0" strike="noStrike" spc="-1">
                        <a:solidFill>
                          <a:srgbClr val="000000"/>
                        </a:solidFill>
                        <a:latin typeface="Calibri"/>
                      </a:defRPr>
                    </a:pPr>
                    <a:fld id="{C2847311-A960-4CDF-93C2-57DEC5AC75EA}" type="CATEGORYNAME">
                      <a:rPr lang="en-US"/>
                      <a:pPr>
                        <a:defRPr sz="10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t>[NOMBRE DE CATEGORÍA]</a:t>
                    </a:fld>
                    <a:r>
                      <a:rPr lang="en-US"/>
                      <a:t>:</a:t>
                    </a:r>
                    <a:r>
                      <a:rPr lang="en-US" baseline="0"/>
                      <a:t> </a:t>
                    </a:r>
                    <a:fld id="{F2AAACA5-792D-413C-B09C-30156DD2404B}" type="PERCENTAGE">
                      <a:rPr lang="en-US" baseline="0"/>
                      <a:pPr>
                        <a:defRPr sz="10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718-4155-B7F5-8136A62A2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'GA3'!$A$4:$A$7</c:f>
              <c:strCache>
                <c:ptCount val="4"/>
                <c:pt idx="0">
                  <c:v>Gravetat</c:v>
                </c:pt>
                <c:pt idx="1">
                  <c:v>Aspersió</c:v>
                </c:pt>
                <c:pt idx="2">
                  <c:v>Automotriu</c:v>
                </c:pt>
                <c:pt idx="3">
                  <c:v>Localitzat</c:v>
                </c:pt>
              </c:strCache>
            </c:strRef>
          </c:cat>
          <c:val>
            <c:numRef>
              <c:f>'GA3'!$B$4:$B$7</c:f>
              <c:numCache>
                <c:formatCode>#,##0</c:formatCode>
                <c:ptCount val="4"/>
                <c:pt idx="0">
                  <c:v>1983</c:v>
                </c:pt>
                <c:pt idx="1">
                  <c:v>5802</c:v>
                </c:pt>
                <c:pt idx="2">
                  <c:v>1843</c:v>
                </c:pt>
                <c:pt idx="3">
                  <c:v>11894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18-4155-B7F5-8136A62A2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0</xdr:rowOff>
    </xdr:from>
    <xdr:to>
      <xdr:col>0</xdr:col>
      <xdr:colOff>1047600</xdr:colOff>
      <xdr:row>2</xdr:row>
      <xdr:rowOff>139680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160" y="0"/>
          <a:ext cx="1009440" cy="491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</xdr:row>
      <xdr:rowOff>152400</xdr:rowOff>
    </xdr:from>
    <xdr:to>
      <xdr:col>6</xdr:col>
      <xdr:colOff>0</xdr:colOff>
      <xdr:row>25</xdr:row>
      <xdr:rowOff>152400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463680</xdr:colOff>
      <xdr:row>0</xdr:row>
      <xdr:rowOff>134280</xdr:rowOff>
    </xdr:from>
    <xdr:to>
      <xdr:col>6</xdr:col>
      <xdr:colOff>434160</xdr:colOff>
      <xdr:row>22</xdr:row>
      <xdr:rowOff>84960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730183</xdr:colOff>
      <xdr:row>7</xdr:row>
      <xdr:rowOff>152400</xdr:rowOff>
    </xdr:from>
    <xdr:to>
      <xdr:col>6</xdr:col>
      <xdr:colOff>733424</xdr:colOff>
      <xdr:row>24</xdr:row>
      <xdr:rowOff>152401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AMJ31"/>
  <sheetViews>
    <sheetView workbookViewId="0">
      <selection activeCell="A30" sqref="A30"/>
    </sheetView>
  </sheetViews>
  <sheetFormatPr baseColWidth="10" defaultColWidth="9.140625" defaultRowHeight="12.75" x14ac:dyDescent="0.2"/>
  <cols>
    <col min="1" max="1" width="15.7109375" style="1" customWidth="1"/>
    <col min="2" max="2" width="10.5703125" style="1" customWidth="1"/>
    <col min="3" max="8" width="9.140625" style="1"/>
    <col min="9" max="9" width="15.42578125" style="1" customWidth="1"/>
    <col min="10" max="10" width="9.140625" style="1" customWidth="1"/>
    <col min="11" max="1024" width="9.140625" style="1"/>
  </cols>
  <sheetData>
    <row r="2" spans="1:1024" ht="15" x14ac:dyDescent="0.25">
      <c r="C2" s="263" t="s">
        <v>382</v>
      </c>
      <c r="D2" s="2"/>
      <c r="E2" s="2"/>
      <c r="F2" s="2"/>
      <c r="G2" s="2"/>
      <c r="H2" s="2"/>
      <c r="I2" s="3"/>
      <c r="J2" s="174"/>
      <c r="K2" s="174"/>
      <c r="L2" s="174"/>
      <c r="M2" s="174"/>
      <c r="N2" s="174"/>
      <c r="O2" s="174"/>
    </row>
    <row r="3" spans="1:1024" x14ac:dyDescent="0.2">
      <c r="J3" s="174"/>
      <c r="K3" s="174"/>
      <c r="L3" s="174"/>
      <c r="M3" s="174"/>
      <c r="N3" s="174"/>
      <c r="O3" s="174"/>
    </row>
    <row r="4" spans="1:1024" ht="15.75" x14ac:dyDescent="0.25">
      <c r="A4" s="284" t="s">
        <v>0</v>
      </c>
      <c r="B4" s="284"/>
      <c r="C4" s="284"/>
      <c r="D4" s="284"/>
      <c r="E4" s="284"/>
      <c r="F4" s="284"/>
      <c r="G4" s="284"/>
      <c r="H4" s="284"/>
      <c r="I4" s="284"/>
      <c r="J4" s="175"/>
      <c r="K4" s="175"/>
      <c r="L4" s="174"/>
      <c r="M4" s="174"/>
      <c r="N4" s="176"/>
      <c r="O4" s="174"/>
    </row>
    <row r="5" spans="1:1024" x14ac:dyDescent="0.2">
      <c r="A5" s="234" t="s">
        <v>1</v>
      </c>
      <c r="B5" s="285" t="s">
        <v>459</v>
      </c>
      <c r="C5" s="285"/>
      <c r="D5" s="285"/>
      <c r="E5" s="285"/>
      <c r="F5" s="285"/>
      <c r="G5" s="285"/>
      <c r="H5" s="285"/>
      <c r="I5" s="285"/>
      <c r="AMB5"/>
      <c r="AMC5"/>
      <c r="AMD5"/>
      <c r="AME5"/>
      <c r="AMF5"/>
      <c r="AMG5"/>
      <c r="AMH5"/>
      <c r="AMI5"/>
      <c r="AMJ5"/>
    </row>
    <row r="6" spans="1:1024" x14ac:dyDescent="0.2">
      <c r="A6" s="234" t="s">
        <v>2</v>
      </c>
      <c r="B6" s="285" t="s">
        <v>460</v>
      </c>
      <c r="C6" s="285"/>
      <c r="D6" s="285"/>
      <c r="E6" s="285"/>
      <c r="F6" s="285"/>
      <c r="G6" s="285"/>
      <c r="H6" s="285"/>
      <c r="I6" s="285"/>
      <c r="AMB6"/>
      <c r="AMC6"/>
      <c r="AMD6"/>
      <c r="AME6"/>
      <c r="AMF6"/>
      <c r="AMG6"/>
      <c r="AMH6"/>
      <c r="AMI6"/>
      <c r="AMJ6"/>
    </row>
    <row r="7" spans="1:1024" x14ac:dyDescent="0.2">
      <c r="A7" s="234" t="s">
        <v>3</v>
      </c>
      <c r="B7" s="285" t="s">
        <v>425</v>
      </c>
      <c r="C7" s="285"/>
      <c r="D7" s="285"/>
      <c r="E7" s="285"/>
      <c r="F7" s="285"/>
      <c r="G7" s="285"/>
      <c r="H7" s="285"/>
      <c r="I7" s="285"/>
      <c r="AMB7"/>
      <c r="AMC7"/>
      <c r="AMD7"/>
      <c r="AME7"/>
      <c r="AMF7"/>
      <c r="AMG7"/>
      <c r="AMH7"/>
      <c r="AMI7"/>
      <c r="AMJ7"/>
    </row>
    <row r="8" spans="1:1024" x14ac:dyDescent="0.2">
      <c r="A8" s="235" t="s">
        <v>4</v>
      </c>
      <c r="B8" s="285" t="s">
        <v>458</v>
      </c>
      <c r="C8" s="285"/>
      <c r="D8" s="285"/>
      <c r="E8" s="285"/>
      <c r="F8" s="285"/>
      <c r="G8" s="285"/>
      <c r="H8" s="285"/>
      <c r="I8" s="285"/>
      <c r="AMB8"/>
      <c r="AMC8"/>
      <c r="AMD8"/>
      <c r="AME8"/>
      <c r="AMF8"/>
      <c r="AMG8"/>
      <c r="AMH8"/>
      <c r="AMI8"/>
      <c r="AMJ8"/>
    </row>
    <row r="9" spans="1:1024" x14ac:dyDescent="0.2">
      <c r="A9" s="235" t="s">
        <v>5</v>
      </c>
      <c r="B9" s="285" t="s">
        <v>424</v>
      </c>
      <c r="C9" s="285"/>
      <c r="D9" s="285"/>
      <c r="E9" s="285"/>
      <c r="F9" s="285"/>
      <c r="G9" s="285"/>
      <c r="H9" s="285"/>
      <c r="I9" s="285"/>
      <c r="AMB9"/>
      <c r="AMC9"/>
      <c r="AMD9"/>
      <c r="AME9"/>
      <c r="AMF9"/>
      <c r="AMG9"/>
      <c r="AMH9"/>
      <c r="AMI9"/>
      <c r="AMJ9"/>
    </row>
    <row r="10" spans="1:1024" x14ac:dyDescent="0.2">
      <c r="A10" s="235" t="s">
        <v>439</v>
      </c>
      <c r="B10" s="285" t="s">
        <v>393</v>
      </c>
      <c r="C10" s="285"/>
      <c r="D10" s="285"/>
      <c r="E10" s="285"/>
      <c r="F10" s="285"/>
      <c r="G10" s="285"/>
      <c r="H10" s="285"/>
      <c r="I10" s="285"/>
      <c r="AMB10"/>
      <c r="AMC10"/>
      <c r="AMD10"/>
      <c r="AME10"/>
      <c r="AMF10"/>
      <c r="AMG10"/>
      <c r="AMH10"/>
      <c r="AMI10"/>
      <c r="AMJ10"/>
    </row>
    <row r="11" spans="1:1024" x14ac:dyDescent="0.2">
      <c r="A11" s="235" t="s">
        <v>440</v>
      </c>
      <c r="B11" s="285" t="s">
        <v>394</v>
      </c>
      <c r="C11" s="285"/>
      <c r="D11" s="285"/>
      <c r="E11" s="285"/>
      <c r="F11" s="285"/>
      <c r="G11" s="285"/>
      <c r="H11" s="285"/>
      <c r="I11" s="285"/>
      <c r="AMB11"/>
      <c r="AMC11"/>
      <c r="AMD11"/>
      <c r="AME11"/>
      <c r="AMF11"/>
      <c r="AMG11"/>
      <c r="AMH11"/>
      <c r="AMI11"/>
      <c r="AMJ11"/>
    </row>
    <row r="12" spans="1:1024" x14ac:dyDescent="0.2">
      <c r="A12" s="235" t="s">
        <v>6</v>
      </c>
      <c r="B12" s="286" t="s">
        <v>420</v>
      </c>
      <c r="C12" s="287"/>
      <c r="D12" s="287"/>
      <c r="E12" s="287"/>
      <c r="F12" s="287"/>
      <c r="G12" s="287"/>
      <c r="H12" s="287"/>
      <c r="I12" s="288"/>
      <c r="AMB12"/>
      <c r="AMC12"/>
      <c r="AMD12"/>
      <c r="AME12"/>
      <c r="AMF12"/>
      <c r="AMG12"/>
      <c r="AMH12"/>
      <c r="AMI12"/>
      <c r="AMJ12"/>
    </row>
    <row r="13" spans="1:1024" x14ac:dyDescent="0.2">
      <c r="A13" s="235" t="s">
        <v>7</v>
      </c>
      <c r="B13" s="286" t="s">
        <v>461</v>
      </c>
      <c r="C13" s="287"/>
      <c r="D13" s="287"/>
      <c r="E13" s="287"/>
      <c r="F13" s="287"/>
      <c r="G13" s="287"/>
      <c r="H13" s="287"/>
      <c r="I13" s="288"/>
      <c r="AMB13"/>
      <c r="AMC13"/>
      <c r="AMD13"/>
      <c r="AME13"/>
      <c r="AMF13"/>
      <c r="AMG13"/>
      <c r="AMH13"/>
      <c r="AMI13"/>
      <c r="AMJ13"/>
    </row>
    <row r="14" spans="1:1024" x14ac:dyDescent="0.2">
      <c r="A14" s="235" t="s">
        <v>441</v>
      </c>
      <c r="B14" s="289" t="s">
        <v>398</v>
      </c>
      <c r="C14" s="290"/>
      <c r="D14" s="290"/>
      <c r="E14" s="290"/>
      <c r="F14" s="290"/>
      <c r="G14" s="290"/>
      <c r="H14" s="290"/>
      <c r="I14" s="291"/>
      <c r="AMB14"/>
      <c r="AMC14"/>
      <c r="AMD14"/>
      <c r="AME14"/>
      <c r="AMF14"/>
      <c r="AMG14"/>
      <c r="AMH14"/>
      <c r="AMI14"/>
      <c r="AMJ14"/>
    </row>
    <row r="15" spans="1:1024" x14ac:dyDescent="0.2">
      <c r="A15" s="235" t="s">
        <v>442</v>
      </c>
      <c r="B15" s="292" t="s">
        <v>392</v>
      </c>
      <c r="C15" s="293"/>
      <c r="D15" s="293"/>
      <c r="E15" s="293"/>
      <c r="F15" s="293"/>
      <c r="G15" s="293"/>
      <c r="H15" s="293"/>
      <c r="I15" s="294"/>
      <c r="AMB15"/>
      <c r="AMC15"/>
      <c r="AMD15"/>
      <c r="AME15"/>
      <c r="AMF15"/>
      <c r="AMG15"/>
      <c r="AMH15"/>
      <c r="AMI15"/>
      <c r="AMJ15"/>
    </row>
    <row r="16" spans="1:1024" s="39" customFormat="1" x14ac:dyDescent="0.2">
      <c r="A16" s="235" t="s">
        <v>443</v>
      </c>
      <c r="B16" s="292" t="s">
        <v>392</v>
      </c>
      <c r="C16" s="293"/>
      <c r="D16" s="293"/>
      <c r="E16" s="293"/>
      <c r="F16" s="293"/>
      <c r="G16" s="293"/>
      <c r="H16" s="293"/>
      <c r="I16" s="29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</row>
    <row r="17" spans="1:1024" x14ac:dyDescent="0.2">
      <c r="A17" s="235" t="s">
        <v>444</v>
      </c>
      <c r="B17" s="285" t="s">
        <v>405</v>
      </c>
      <c r="C17" s="285"/>
      <c r="D17" s="285"/>
      <c r="E17" s="285"/>
      <c r="F17" s="285"/>
      <c r="G17" s="285"/>
      <c r="H17" s="285"/>
      <c r="I17" s="285"/>
      <c r="AMB17"/>
      <c r="AMC17"/>
      <c r="AMD17"/>
      <c r="AME17"/>
      <c r="AMF17"/>
      <c r="AMG17"/>
      <c r="AMH17"/>
      <c r="AMI17"/>
      <c r="AMJ17"/>
    </row>
    <row r="18" spans="1:1024" x14ac:dyDescent="0.2">
      <c r="A18" s="235" t="s">
        <v>445</v>
      </c>
      <c r="B18" s="285" t="s">
        <v>406</v>
      </c>
      <c r="C18" s="285"/>
      <c r="D18" s="285"/>
      <c r="E18" s="285"/>
      <c r="F18" s="285"/>
      <c r="G18" s="285"/>
      <c r="H18" s="285"/>
      <c r="I18" s="285"/>
      <c r="AMB18"/>
      <c r="AMC18"/>
      <c r="AMD18"/>
      <c r="AME18"/>
      <c r="AMF18"/>
      <c r="AMG18"/>
      <c r="AMH18"/>
      <c r="AMI18"/>
      <c r="AMJ18"/>
    </row>
    <row r="19" spans="1:1024" x14ac:dyDescent="0.2">
      <c r="A19" s="235" t="s">
        <v>436</v>
      </c>
      <c r="B19" s="285" t="s">
        <v>462</v>
      </c>
      <c r="C19" s="285"/>
      <c r="D19" s="285"/>
      <c r="E19" s="285"/>
      <c r="F19" s="285"/>
      <c r="G19" s="285"/>
      <c r="H19" s="285"/>
      <c r="I19" s="285"/>
      <c r="AMB19"/>
      <c r="AMC19"/>
      <c r="AMD19"/>
      <c r="AME19"/>
      <c r="AMF19"/>
      <c r="AMG19"/>
      <c r="AMH19"/>
      <c r="AMI19"/>
      <c r="AMJ19"/>
    </row>
    <row r="20" spans="1:1024" x14ac:dyDescent="0.2">
      <c r="A20" s="235" t="s">
        <v>8</v>
      </c>
      <c r="B20" s="285" t="s">
        <v>458</v>
      </c>
      <c r="C20" s="285"/>
      <c r="D20" s="285"/>
      <c r="E20" s="285"/>
      <c r="F20" s="285"/>
      <c r="G20" s="285"/>
      <c r="H20" s="285"/>
      <c r="I20" s="285"/>
      <c r="AMB20"/>
      <c r="AMC20"/>
      <c r="AMD20"/>
      <c r="AME20"/>
      <c r="AMF20"/>
      <c r="AMG20"/>
      <c r="AMH20"/>
      <c r="AMI20"/>
      <c r="AMJ20"/>
    </row>
    <row r="21" spans="1:1024" x14ac:dyDescent="0.2">
      <c r="A21" s="235" t="s">
        <v>9</v>
      </c>
      <c r="B21" s="285" t="s">
        <v>424</v>
      </c>
      <c r="C21" s="285"/>
      <c r="D21" s="285"/>
      <c r="E21" s="285"/>
      <c r="F21" s="285"/>
      <c r="G21" s="285"/>
      <c r="H21" s="285"/>
      <c r="I21" s="285"/>
      <c r="AMB21"/>
      <c r="AMC21"/>
      <c r="AMD21"/>
      <c r="AME21"/>
      <c r="AMF21"/>
      <c r="AMG21"/>
      <c r="AMH21"/>
      <c r="AMI21"/>
      <c r="AMJ21"/>
    </row>
    <row r="22" spans="1:1024" x14ac:dyDescent="0.2">
      <c r="A22" s="235" t="s">
        <v>437</v>
      </c>
      <c r="B22" s="285" t="s">
        <v>403</v>
      </c>
      <c r="C22" s="285"/>
      <c r="D22" s="285"/>
      <c r="E22" s="285"/>
      <c r="F22" s="285"/>
      <c r="G22" s="285"/>
      <c r="H22" s="285"/>
      <c r="I22" s="285"/>
      <c r="AMB22"/>
      <c r="AMC22"/>
      <c r="AMD22"/>
      <c r="AME22"/>
      <c r="AMF22"/>
      <c r="AMG22"/>
      <c r="AMH22"/>
      <c r="AMI22"/>
      <c r="AMJ22"/>
    </row>
    <row r="23" spans="1:1024" x14ac:dyDescent="0.2">
      <c r="A23" s="235" t="s">
        <v>438</v>
      </c>
      <c r="B23" s="285" t="s">
        <v>404</v>
      </c>
      <c r="C23" s="285"/>
      <c r="D23" s="285"/>
      <c r="E23" s="285"/>
      <c r="F23" s="285"/>
      <c r="G23" s="285"/>
      <c r="H23" s="285"/>
      <c r="I23" s="285"/>
      <c r="AMB23"/>
      <c r="AMC23"/>
      <c r="AMD23"/>
      <c r="AME23"/>
      <c r="AMF23"/>
      <c r="AMG23"/>
      <c r="AMH23"/>
      <c r="AMI23"/>
      <c r="AMJ23"/>
    </row>
    <row r="24" spans="1:1024" x14ac:dyDescent="0.2">
      <c r="A24" s="235" t="s">
        <v>10</v>
      </c>
      <c r="B24" s="285" t="s">
        <v>13</v>
      </c>
      <c r="C24" s="285"/>
      <c r="D24" s="285"/>
      <c r="E24" s="285"/>
      <c r="F24" s="285"/>
      <c r="G24" s="285"/>
      <c r="H24" s="285"/>
      <c r="I24" s="285"/>
      <c r="AMB24"/>
      <c r="AMC24"/>
      <c r="AMD24"/>
      <c r="AME24"/>
      <c r="AMF24"/>
      <c r="AMG24"/>
      <c r="AMH24"/>
      <c r="AMI24"/>
      <c r="AMJ24"/>
    </row>
    <row r="25" spans="1:1024" x14ac:dyDescent="0.2">
      <c r="A25" s="235" t="s">
        <v>11</v>
      </c>
      <c r="B25" s="285" t="s">
        <v>15</v>
      </c>
      <c r="C25" s="285"/>
      <c r="D25" s="285"/>
      <c r="E25" s="285"/>
      <c r="F25" s="285"/>
      <c r="G25" s="285"/>
      <c r="H25" s="285"/>
      <c r="I25" s="285"/>
      <c r="AMB25"/>
      <c r="AMC25"/>
      <c r="AMD25"/>
      <c r="AME25"/>
      <c r="AMF25"/>
      <c r="AMG25"/>
      <c r="AMH25"/>
      <c r="AMI25"/>
      <c r="AMJ25"/>
    </row>
    <row r="26" spans="1:1024" x14ac:dyDescent="0.2">
      <c r="A26" s="235" t="s">
        <v>12</v>
      </c>
      <c r="B26" s="285" t="s">
        <v>393</v>
      </c>
      <c r="C26" s="285"/>
      <c r="D26" s="285"/>
      <c r="E26" s="285"/>
      <c r="F26" s="285"/>
      <c r="G26" s="285"/>
      <c r="H26" s="285"/>
      <c r="I26" s="285"/>
      <c r="AMB26"/>
      <c r="AMC26"/>
      <c r="AMD26"/>
      <c r="AME26"/>
      <c r="AMF26"/>
      <c r="AMG26"/>
      <c r="AMH26"/>
      <c r="AMI26"/>
      <c r="AMJ26"/>
    </row>
    <row r="27" spans="1:1024" x14ac:dyDescent="0.2">
      <c r="A27" s="235" t="s">
        <v>14</v>
      </c>
      <c r="B27" s="285" t="s">
        <v>394</v>
      </c>
      <c r="C27" s="285"/>
      <c r="D27" s="285"/>
      <c r="E27" s="285"/>
      <c r="F27" s="285"/>
      <c r="G27" s="285"/>
      <c r="H27" s="285"/>
      <c r="I27" s="285"/>
      <c r="AMB27"/>
      <c r="AMC27"/>
      <c r="AMD27"/>
      <c r="AME27"/>
      <c r="AMF27"/>
      <c r="AMG27"/>
      <c r="AMH27"/>
      <c r="AMI27"/>
      <c r="AMJ27"/>
    </row>
    <row r="28" spans="1:1024" x14ac:dyDescent="0.2">
      <c r="A28" s="235" t="s">
        <v>16</v>
      </c>
      <c r="B28" s="285" t="s">
        <v>19</v>
      </c>
      <c r="C28" s="285"/>
      <c r="D28" s="285"/>
      <c r="E28" s="285"/>
      <c r="F28" s="285"/>
      <c r="G28" s="285"/>
      <c r="H28" s="285"/>
      <c r="I28" s="285"/>
      <c r="AMB28"/>
      <c r="AMC28"/>
      <c r="AMD28"/>
      <c r="AME28"/>
      <c r="AMF28"/>
      <c r="AMG28"/>
      <c r="AMH28"/>
      <c r="AMI28"/>
      <c r="AMJ28"/>
    </row>
    <row r="29" spans="1:1024" x14ac:dyDescent="0.2">
      <c r="A29" s="235" t="s">
        <v>17</v>
      </c>
      <c r="B29" s="285" t="s">
        <v>405</v>
      </c>
      <c r="C29" s="285"/>
      <c r="D29" s="285"/>
      <c r="E29" s="285"/>
      <c r="F29" s="285"/>
      <c r="G29" s="285"/>
      <c r="H29" s="285"/>
      <c r="I29" s="285"/>
      <c r="AMB29"/>
      <c r="AMC29"/>
      <c r="AMD29"/>
      <c r="AME29"/>
      <c r="AMF29"/>
      <c r="AMG29"/>
      <c r="AMH29"/>
      <c r="AMI29"/>
      <c r="AMJ29"/>
    </row>
    <row r="30" spans="1:1024" x14ac:dyDescent="0.2">
      <c r="A30" s="235" t="s">
        <v>18</v>
      </c>
      <c r="B30" s="285" t="s">
        <v>392</v>
      </c>
      <c r="C30" s="285"/>
      <c r="D30" s="285"/>
      <c r="E30" s="285"/>
      <c r="F30" s="285"/>
      <c r="G30" s="285"/>
      <c r="H30" s="285"/>
      <c r="I30" s="285"/>
      <c r="AMB30"/>
      <c r="AMC30"/>
      <c r="AMD30"/>
      <c r="AME30"/>
      <c r="AMF30"/>
      <c r="AMG30"/>
      <c r="AMH30"/>
      <c r="AMI30"/>
      <c r="AMJ30"/>
    </row>
    <row r="31" spans="1:1024" x14ac:dyDescent="0.2">
      <c r="AMB31"/>
      <c r="AMC31"/>
      <c r="AMD31"/>
      <c r="AME31"/>
      <c r="AMF31"/>
      <c r="AMG31"/>
      <c r="AMH31"/>
      <c r="AMI31"/>
      <c r="AMJ31"/>
    </row>
  </sheetData>
  <mergeCells count="27">
    <mergeCell ref="B30:I30"/>
    <mergeCell ref="B25:I25"/>
    <mergeCell ref="B26:I26"/>
    <mergeCell ref="B27:I27"/>
    <mergeCell ref="B28:I28"/>
    <mergeCell ref="B29:I29"/>
    <mergeCell ref="B20:I20"/>
    <mergeCell ref="B21:I21"/>
    <mergeCell ref="B23:I23"/>
    <mergeCell ref="B22:I22"/>
    <mergeCell ref="B24:I24"/>
    <mergeCell ref="B18:I18"/>
    <mergeCell ref="B19:I19"/>
    <mergeCell ref="B8:I8"/>
    <mergeCell ref="B9:I9"/>
    <mergeCell ref="B10:I10"/>
    <mergeCell ref="B11:I11"/>
    <mergeCell ref="B16:I16"/>
    <mergeCell ref="B15:I15"/>
    <mergeCell ref="A4:I4"/>
    <mergeCell ref="B5:I5"/>
    <mergeCell ref="B6:I6"/>
    <mergeCell ref="B7:I7"/>
    <mergeCell ref="B17:I17"/>
    <mergeCell ref="B13:I13"/>
    <mergeCell ref="B12:I12"/>
    <mergeCell ref="B14:I14"/>
  </mergeCells>
  <hyperlinks>
    <hyperlink ref="A5" location="'Q1'!A1" display="Quadre I-2.1." xr:uid="{00000000-0004-0000-0000-000000000000}"/>
    <hyperlink ref="A6" location="'Q2'!A1" display="Quadre I-2.2. " xr:uid="{00000000-0004-0000-0000-000001000000}"/>
    <hyperlink ref="A7" location="'Q3'!A1" display="Quadre I-2.3." xr:uid="{00000000-0004-0000-0000-000002000000}"/>
    <hyperlink ref="A8" location="'Q4'!A1" display="Quadre I-2.4." xr:uid="{00000000-0004-0000-0000-000004000000}"/>
    <hyperlink ref="A9" location="'Q5'!A1" display="Quadre I-2.5." xr:uid="{00000000-0004-0000-0000-000005000000}"/>
    <hyperlink ref="A10" location="'Q6'!A1" display="Quadre I-2.6. " xr:uid="{00000000-0004-0000-0000-000006000000}"/>
    <hyperlink ref="A11" location="'Q7'!A1" display="Quadre I-2.7." xr:uid="{00000000-0004-0000-0000-000007000000}"/>
    <hyperlink ref="A12" location="'Q8'!A1" display="Quadre I-2.8." xr:uid="{00000000-0004-0000-0000-000008000000}"/>
    <hyperlink ref="A13" location="'Q9'!A1" display="Quadre I-2.9." xr:uid="{00000000-0004-0000-0000-000009000000}"/>
    <hyperlink ref="A17" location="'Q12'!A1" display="Quadre I-2.12." xr:uid="{00000000-0004-0000-0000-00000C000000}"/>
    <hyperlink ref="A18" location="'Q13'!A1" display="Quadre I-2.13. " xr:uid="{00000000-0004-0000-0000-00000D000000}"/>
    <hyperlink ref="A19" location="'GA1 '!A1" display="Gràfic IA-2.1." xr:uid="{00000000-0004-0000-0000-00000E000000}"/>
    <hyperlink ref="A20" location="'QA1'!A1" display="Quadre IA-2.1." xr:uid="{00000000-0004-0000-0000-000011000000}"/>
    <hyperlink ref="A21" location="'QA2'!A1" display="Quadre IA-2.2." xr:uid="{00000000-0004-0000-0000-000012000000}"/>
    <hyperlink ref="A23" location="'GA3'!A1" display="Gràfic IA-2.3." xr:uid="{00000000-0004-0000-0000-000013000000}"/>
    <hyperlink ref="A22" location="'GA2'!A1" display="Gràfic IA-2.2." xr:uid="{00000000-0004-0000-0000-000014000000}"/>
    <hyperlink ref="A24" location="'QA3'!A1" display="Quadre IA-2.3." xr:uid="{00000000-0004-0000-0000-000015000000}"/>
    <hyperlink ref="A25" location="'QA4'!A1" display="Quadre IA-2.4." xr:uid="{00000000-0004-0000-0000-000016000000}"/>
    <hyperlink ref="A26" location="'QA5'!A1" display="Quadre IA-2.5." xr:uid="{00000000-0004-0000-0000-000017000000}"/>
    <hyperlink ref="A27" location="'QA6'!A1" display="Quadre IA-2.6." xr:uid="{00000000-0004-0000-0000-000018000000}"/>
    <hyperlink ref="A28" location="'QA7'!A1" display="Quadre IA-2.7." xr:uid="{00000000-0004-0000-0000-000019000000}"/>
    <hyperlink ref="A29" location="'QA8'!A1" display="Quadre IA-2.8." xr:uid="{00000000-0004-0000-0000-00001A000000}"/>
    <hyperlink ref="A30" location="'QA9'!A1" display="Quadre IA-2.9." xr:uid="{00000000-0004-0000-0000-00001B000000}"/>
    <hyperlink ref="A16" location="Q11b!A1" display="Quadre I-2.11b. " xr:uid="{00000000-0004-0000-0000-00000B000000}"/>
    <hyperlink ref="A14" location="'Q10'!A1" display="Quadre I-2.10. " xr:uid="{00000000-0004-0000-0000-00000A000000}"/>
    <hyperlink ref="A15" location="Q11a!A1" display="Quadre I-2.11a." xr:uid="{E37AFB27-DF56-4A48-A8C0-A202BEF79ECD}"/>
  </hyperlink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MJ23"/>
  <sheetViews>
    <sheetView workbookViewId="0">
      <selection activeCell="A2" sqref="A2:C2"/>
    </sheetView>
  </sheetViews>
  <sheetFormatPr baseColWidth="10" defaultColWidth="11" defaultRowHeight="12.75" x14ac:dyDescent="0.2"/>
  <cols>
    <col min="1" max="1" width="34.28515625" style="48" customWidth="1"/>
    <col min="2" max="2" width="13.5703125" style="48" customWidth="1"/>
    <col min="3" max="3" width="12.7109375" style="48" customWidth="1"/>
    <col min="4" max="1024" width="11" style="48"/>
  </cols>
  <sheetData>
    <row r="1" spans="1:1024" ht="21.75" customHeight="1" x14ac:dyDescent="0.25">
      <c r="A1" s="333" t="s">
        <v>481</v>
      </c>
      <c r="B1" s="333"/>
      <c r="C1" s="333"/>
      <c r="E1" s="178"/>
    </row>
    <row r="2" spans="1:1024" ht="15" x14ac:dyDescent="0.25">
      <c r="A2" s="267"/>
      <c r="B2" s="267" t="s">
        <v>105</v>
      </c>
      <c r="C2" s="267" t="s">
        <v>106</v>
      </c>
      <c r="E2" s="178"/>
    </row>
    <row r="3" spans="1:1024" ht="15" x14ac:dyDescent="0.25">
      <c r="A3" s="56" t="s">
        <v>107</v>
      </c>
      <c r="B3" s="40">
        <v>22107.381130000002</v>
      </c>
      <c r="C3" s="213">
        <f>B3/$B$20</f>
        <v>0.31260358954054396</v>
      </c>
      <c r="E3" s="178"/>
    </row>
    <row r="4" spans="1:1024" ht="15" x14ac:dyDescent="0.25">
      <c r="A4" s="56" t="s">
        <v>108</v>
      </c>
      <c r="B4" s="40">
        <v>14397.62977999999</v>
      </c>
      <c r="C4" s="213">
        <f t="shared" ref="C4:C18" si="0">B4/$B$20</f>
        <v>0.20358588489688867</v>
      </c>
      <c r="E4" s="178"/>
    </row>
    <row r="5" spans="1:1024" x14ac:dyDescent="0.2">
      <c r="A5" s="56" t="s">
        <v>482</v>
      </c>
      <c r="B5" s="40">
        <v>9193.5721900000008</v>
      </c>
      <c r="C5" s="213">
        <f t="shared" si="0"/>
        <v>0.1299992817056988</v>
      </c>
      <c r="E5" s="52"/>
    </row>
    <row r="6" spans="1:1024" x14ac:dyDescent="0.2">
      <c r="A6" s="56" t="s">
        <v>111</v>
      </c>
      <c r="B6" s="40">
        <v>3358.1209199999998</v>
      </c>
      <c r="C6" s="213">
        <f t="shared" si="0"/>
        <v>4.7484622784136787E-2</v>
      </c>
      <c r="E6" s="52"/>
    </row>
    <row r="7" spans="1:1024" x14ac:dyDescent="0.2">
      <c r="A7" s="56" t="s">
        <v>110</v>
      </c>
      <c r="B7" s="40">
        <v>3026.9193099999993</v>
      </c>
      <c r="C7" s="213">
        <f t="shared" si="0"/>
        <v>4.280135380990676E-2</v>
      </c>
    </row>
    <row r="8" spans="1:1024" x14ac:dyDescent="0.2">
      <c r="A8" s="48" t="s">
        <v>109</v>
      </c>
      <c r="B8" s="40">
        <v>2410.1841899999995</v>
      </c>
      <c r="C8" s="213">
        <f t="shared" si="0"/>
        <v>3.4080573579357662E-2</v>
      </c>
    </row>
    <row r="9" spans="1:1024" x14ac:dyDescent="0.2">
      <c r="A9" s="56" t="s">
        <v>112</v>
      </c>
      <c r="B9" s="40">
        <v>2409.5998400000003</v>
      </c>
      <c r="C9" s="213">
        <f t="shared" si="0"/>
        <v>3.4072310732371242E-2</v>
      </c>
    </row>
    <row r="10" spans="1:1024" x14ac:dyDescent="0.2">
      <c r="A10" s="56" t="s">
        <v>117</v>
      </c>
      <c r="B10" s="40">
        <v>1540.21129</v>
      </c>
      <c r="C10" s="213">
        <f t="shared" si="0"/>
        <v>2.1778951340894158E-2</v>
      </c>
    </row>
    <row r="11" spans="1:1024" x14ac:dyDescent="0.2">
      <c r="A11" s="56" t="s">
        <v>114</v>
      </c>
      <c r="B11" s="40">
        <v>1488.47749</v>
      </c>
      <c r="C11" s="213">
        <f t="shared" si="0"/>
        <v>2.1047423192649281E-2</v>
      </c>
    </row>
    <row r="12" spans="1:1024" x14ac:dyDescent="0.2">
      <c r="A12" s="56" t="s">
        <v>118</v>
      </c>
      <c r="B12" s="40">
        <v>1292.8708700000002</v>
      </c>
      <c r="C12" s="213">
        <f t="shared" si="0"/>
        <v>1.8281499395962419E-2</v>
      </c>
    </row>
    <row r="13" spans="1:1024" x14ac:dyDescent="0.2">
      <c r="A13" s="56" t="s">
        <v>113</v>
      </c>
      <c r="B13" s="40">
        <v>1251.8676999999998</v>
      </c>
      <c r="C13" s="213">
        <f t="shared" si="0"/>
        <v>1.7701704889812282E-2</v>
      </c>
    </row>
    <row r="14" spans="1:1024" x14ac:dyDescent="0.2">
      <c r="A14" s="56" t="s">
        <v>421</v>
      </c>
      <c r="B14" s="40">
        <v>1243.38068</v>
      </c>
      <c r="C14" s="213">
        <f t="shared" si="0"/>
        <v>1.7581696422916033E-2</v>
      </c>
    </row>
    <row r="15" spans="1:1024" x14ac:dyDescent="0.2">
      <c r="A15" s="56" t="s">
        <v>115</v>
      </c>
      <c r="B15" s="40">
        <v>1083.7314000000001</v>
      </c>
      <c r="C15" s="213">
        <f t="shared" si="0"/>
        <v>1.5324217904674043E-2</v>
      </c>
    </row>
    <row r="16" spans="1:1024" s="39" customFormat="1" x14ac:dyDescent="0.2">
      <c r="A16" s="187" t="s">
        <v>422</v>
      </c>
      <c r="B16" s="191">
        <v>1020.4791400000001</v>
      </c>
      <c r="C16" s="213">
        <f t="shared" si="0"/>
        <v>1.442981601209891E-2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  <c r="AMF16" s="52"/>
      <c r="AMG16" s="52"/>
      <c r="AMH16" s="52"/>
      <c r="AMI16" s="52"/>
      <c r="AMJ16" s="52"/>
    </row>
    <row r="17" spans="1:1024" s="39" customFormat="1" x14ac:dyDescent="0.2">
      <c r="A17" s="187" t="s">
        <v>483</v>
      </c>
      <c r="B17" s="191">
        <v>814.07092000000011</v>
      </c>
      <c r="C17" s="213">
        <f t="shared" si="0"/>
        <v>1.1511155040758688E-2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  <c r="QD17" s="52"/>
      <c r="QE17" s="52"/>
      <c r="QF17" s="52"/>
      <c r="QG17" s="52"/>
      <c r="QH17" s="52"/>
      <c r="QI17" s="52"/>
      <c r="QJ17" s="52"/>
      <c r="QK17" s="52"/>
      <c r="QL17" s="52"/>
      <c r="QM17" s="52"/>
      <c r="QN17" s="52"/>
      <c r="QO17" s="52"/>
      <c r="QP17" s="52"/>
      <c r="QQ17" s="52"/>
      <c r="QR17" s="52"/>
      <c r="QS17" s="52"/>
      <c r="QT17" s="52"/>
      <c r="QU17" s="52"/>
      <c r="QV17" s="52"/>
      <c r="QW17" s="52"/>
      <c r="QX17" s="52"/>
      <c r="QY17" s="52"/>
      <c r="QZ17" s="52"/>
      <c r="RA17" s="52"/>
      <c r="RB17" s="52"/>
      <c r="RC17" s="52"/>
      <c r="RD17" s="52"/>
      <c r="RE17" s="52"/>
      <c r="RF17" s="52"/>
      <c r="RG17" s="52"/>
      <c r="RH17" s="52"/>
      <c r="RI17" s="52"/>
      <c r="RJ17" s="52"/>
      <c r="RK17" s="52"/>
      <c r="RL17" s="52"/>
      <c r="RM17" s="52"/>
      <c r="RN17" s="52"/>
      <c r="RO17" s="52"/>
      <c r="RP17" s="52"/>
      <c r="RQ17" s="52"/>
      <c r="RR17" s="52"/>
      <c r="RS17" s="52"/>
      <c r="RT17" s="52"/>
      <c r="RU17" s="52"/>
      <c r="RV17" s="52"/>
      <c r="RW17" s="52"/>
      <c r="RX17" s="52"/>
      <c r="RY17" s="52"/>
      <c r="RZ17" s="52"/>
      <c r="SA17" s="52"/>
      <c r="SB17" s="52"/>
      <c r="SC17" s="52"/>
      <c r="SD17" s="52"/>
      <c r="SE17" s="52"/>
      <c r="SF17" s="52"/>
      <c r="SG17" s="52"/>
      <c r="SH17" s="52"/>
      <c r="SI17" s="52"/>
      <c r="SJ17" s="52"/>
      <c r="SK17" s="52"/>
      <c r="SL17" s="52"/>
      <c r="SM17" s="52"/>
      <c r="SN17" s="52"/>
      <c r="SO17" s="52"/>
      <c r="SP17" s="52"/>
      <c r="SQ17" s="52"/>
      <c r="SR17" s="52"/>
      <c r="SS17" s="52"/>
      <c r="ST17" s="52"/>
      <c r="SU17" s="52"/>
      <c r="SV17" s="52"/>
      <c r="SW17" s="52"/>
      <c r="SX17" s="52"/>
      <c r="SY17" s="52"/>
      <c r="SZ17" s="52"/>
      <c r="TA17" s="52"/>
      <c r="TB17" s="52"/>
      <c r="TC17" s="52"/>
      <c r="TD17" s="52"/>
      <c r="TE17" s="52"/>
      <c r="TF17" s="52"/>
      <c r="TG17" s="52"/>
      <c r="TH17" s="52"/>
      <c r="TI17" s="52"/>
      <c r="TJ17" s="52"/>
      <c r="TK17" s="52"/>
      <c r="TL17" s="52"/>
      <c r="TM17" s="52"/>
      <c r="TN17" s="52"/>
      <c r="TO17" s="52"/>
      <c r="TP17" s="52"/>
      <c r="TQ17" s="52"/>
      <c r="TR17" s="52"/>
      <c r="TS17" s="52"/>
      <c r="TT17" s="52"/>
      <c r="TU17" s="52"/>
      <c r="TV17" s="52"/>
      <c r="TW17" s="52"/>
      <c r="TX17" s="52"/>
      <c r="TY17" s="52"/>
      <c r="TZ17" s="52"/>
      <c r="UA17" s="52"/>
      <c r="UB17" s="52"/>
      <c r="UC17" s="52"/>
      <c r="UD17" s="52"/>
      <c r="UE17" s="52"/>
      <c r="UF17" s="52"/>
      <c r="UG17" s="52"/>
      <c r="UH17" s="52"/>
      <c r="UI17" s="52"/>
      <c r="UJ17" s="52"/>
      <c r="UK17" s="52"/>
      <c r="UL17" s="52"/>
      <c r="UM17" s="52"/>
      <c r="UN17" s="52"/>
      <c r="UO17" s="52"/>
      <c r="UP17" s="52"/>
      <c r="UQ17" s="52"/>
      <c r="UR17" s="52"/>
      <c r="US17" s="52"/>
      <c r="UT17" s="52"/>
      <c r="UU17" s="52"/>
      <c r="UV17" s="52"/>
      <c r="UW17" s="52"/>
      <c r="UX17" s="52"/>
      <c r="UY17" s="52"/>
      <c r="UZ17" s="52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52"/>
      <c r="VL17" s="52"/>
      <c r="VM17" s="52"/>
      <c r="VN17" s="52"/>
      <c r="VO17" s="52"/>
      <c r="VP17" s="52"/>
      <c r="VQ17" s="52"/>
      <c r="VR17" s="52"/>
      <c r="VS17" s="52"/>
      <c r="VT17" s="52"/>
      <c r="VU17" s="52"/>
      <c r="VV17" s="52"/>
      <c r="VW17" s="52"/>
      <c r="VX17" s="52"/>
      <c r="VY17" s="52"/>
      <c r="VZ17" s="52"/>
      <c r="WA17" s="52"/>
      <c r="WB17" s="52"/>
      <c r="WC17" s="52"/>
      <c r="WD17" s="52"/>
      <c r="WE17" s="52"/>
      <c r="WF17" s="52"/>
      <c r="WG17" s="52"/>
      <c r="WH17" s="52"/>
      <c r="WI17" s="52"/>
      <c r="WJ17" s="52"/>
      <c r="WK17" s="52"/>
      <c r="WL17" s="52"/>
      <c r="WM17" s="52"/>
      <c r="WN17" s="52"/>
      <c r="WO17" s="52"/>
      <c r="WP17" s="52"/>
      <c r="WQ17" s="52"/>
      <c r="WR17" s="52"/>
      <c r="WS17" s="52"/>
      <c r="WT17" s="52"/>
      <c r="WU17" s="52"/>
      <c r="WV17" s="52"/>
      <c r="WW17" s="52"/>
      <c r="WX17" s="52"/>
      <c r="WY17" s="52"/>
      <c r="WZ17" s="52"/>
      <c r="XA17" s="52"/>
      <c r="XB17" s="52"/>
      <c r="XC17" s="52"/>
      <c r="XD17" s="52"/>
      <c r="XE17" s="52"/>
      <c r="XF17" s="52"/>
      <c r="XG17" s="52"/>
      <c r="XH17" s="52"/>
      <c r="XI17" s="52"/>
      <c r="XJ17" s="52"/>
      <c r="XK17" s="52"/>
      <c r="XL17" s="52"/>
      <c r="XM17" s="52"/>
      <c r="XN17" s="52"/>
      <c r="XO17" s="52"/>
      <c r="XP17" s="52"/>
      <c r="XQ17" s="52"/>
      <c r="XR17" s="52"/>
      <c r="XS17" s="52"/>
      <c r="XT17" s="52"/>
      <c r="XU17" s="52"/>
      <c r="XV17" s="52"/>
      <c r="XW17" s="52"/>
      <c r="XX17" s="52"/>
      <c r="XY17" s="52"/>
      <c r="XZ17" s="52"/>
      <c r="YA17" s="52"/>
      <c r="YB17" s="52"/>
      <c r="YC17" s="52"/>
      <c r="YD17" s="52"/>
      <c r="YE17" s="52"/>
      <c r="YF17" s="52"/>
      <c r="YG17" s="52"/>
      <c r="YH17" s="52"/>
      <c r="YI17" s="52"/>
      <c r="YJ17" s="52"/>
      <c r="YK17" s="52"/>
      <c r="YL17" s="52"/>
      <c r="YM17" s="52"/>
      <c r="YN17" s="52"/>
      <c r="YO17" s="52"/>
      <c r="YP17" s="52"/>
      <c r="YQ17" s="52"/>
      <c r="YR17" s="52"/>
      <c r="YS17" s="52"/>
      <c r="YT17" s="52"/>
      <c r="YU17" s="52"/>
      <c r="YV17" s="52"/>
      <c r="YW17" s="52"/>
      <c r="YX17" s="52"/>
      <c r="YY17" s="52"/>
      <c r="YZ17" s="52"/>
      <c r="ZA17" s="52"/>
      <c r="ZB17" s="52"/>
      <c r="ZC17" s="52"/>
      <c r="ZD17" s="52"/>
      <c r="ZE17" s="52"/>
      <c r="ZF17" s="52"/>
      <c r="ZG17" s="52"/>
      <c r="ZH17" s="52"/>
      <c r="ZI17" s="52"/>
      <c r="ZJ17" s="52"/>
      <c r="ZK17" s="52"/>
      <c r="ZL17" s="52"/>
      <c r="ZM17" s="52"/>
      <c r="ZN17" s="52"/>
      <c r="ZO17" s="52"/>
      <c r="ZP17" s="52"/>
      <c r="ZQ17" s="52"/>
      <c r="ZR17" s="52"/>
      <c r="ZS17" s="52"/>
      <c r="ZT17" s="52"/>
      <c r="ZU17" s="52"/>
      <c r="ZV17" s="52"/>
      <c r="ZW17" s="52"/>
      <c r="ZX17" s="52"/>
      <c r="ZY17" s="52"/>
      <c r="ZZ17" s="52"/>
      <c r="AAA17" s="52"/>
      <c r="AAB17" s="52"/>
      <c r="AAC17" s="52"/>
      <c r="AAD17" s="52"/>
      <c r="AAE17" s="52"/>
      <c r="AAF17" s="52"/>
      <c r="AAG17" s="52"/>
      <c r="AAH17" s="52"/>
      <c r="AAI17" s="52"/>
      <c r="AAJ17" s="52"/>
      <c r="AAK17" s="52"/>
      <c r="AAL17" s="52"/>
      <c r="AAM17" s="52"/>
      <c r="AAN17" s="52"/>
      <c r="AAO17" s="52"/>
      <c r="AAP17" s="52"/>
      <c r="AAQ17" s="52"/>
      <c r="AAR17" s="52"/>
      <c r="AAS17" s="52"/>
      <c r="AAT17" s="52"/>
      <c r="AAU17" s="52"/>
      <c r="AAV17" s="52"/>
      <c r="AAW17" s="52"/>
      <c r="AAX17" s="52"/>
      <c r="AAY17" s="52"/>
      <c r="AAZ17" s="52"/>
      <c r="ABA17" s="52"/>
      <c r="ABB17" s="52"/>
      <c r="ABC17" s="52"/>
      <c r="ABD17" s="52"/>
      <c r="ABE17" s="52"/>
      <c r="ABF17" s="52"/>
      <c r="ABG17" s="52"/>
      <c r="ABH17" s="52"/>
      <c r="ABI17" s="52"/>
      <c r="ABJ17" s="52"/>
      <c r="ABK17" s="52"/>
      <c r="ABL17" s="52"/>
      <c r="ABM17" s="52"/>
      <c r="ABN17" s="52"/>
      <c r="ABO17" s="52"/>
      <c r="ABP17" s="52"/>
      <c r="ABQ17" s="52"/>
      <c r="ABR17" s="52"/>
      <c r="ABS17" s="52"/>
      <c r="ABT17" s="52"/>
      <c r="ABU17" s="52"/>
      <c r="ABV17" s="52"/>
      <c r="ABW17" s="52"/>
      <c r="ABX17" s="52"/>
      <c r="ABY17" s="52"/>
      <c r="ABZ17" s="52"/>
      <c r="ACA17" s="52"/>
      <c r="ACB17" s="52"/>
      <c r="ACC17" s="52"/>
      <c r="ACD17" s="52"/>
      <c r="ACE17" s="52"/>
      <c r="ACF17" s="52"/>
      <c r="ACG17" s="52"/>
      <c r="ACH17" s="52"/>
      <c r="ACI17" s="52"/>
      <c r="ACJ17" s="52"/>
      <c r="ACK17" s="52"/>
      <c r="ACL17" s="52"/>
      <c r="ACM17" s="52"/>
      <c r="ACN17" s="52"/>
      <c r="ACO17" s="52"/>
      <c r="ACP17" s="52"/>
      <c r="ACQ17" s="52"/>
      <c r="ACR17" s="52"/>
      <c r="ACS17" s="52"/>
      <c r="ACT17" s="52"/>
      <c r="ACU17" s="52"/>
      <c r="ACV17" s="52"/>
      <c r="ACW17" s="52"/>
      <c r="ACX17" s="52"/>
      <c r="ACY17" s="52"/>
      <c r="ACZ17" s="52"/>
      <c r="ADA17" s="52"/>
      <c r="ADB17" s="52"/>
      <c r="ADC17" s="52"/>
      <c r="ADD17" s="52"/>
      <c r="ADE17" s="52"/>
      <c r="ADF17" s="52"/>
      <c r="ADG17" s="52"/>
      <c r="ADH17" s="52"/>
      <c r="ADI17" s="52"/>
      <c r="ADJ17" s="52"/>
      <c r="ADK17" s="52"/>
      <c r="ADL17" s="52"/>
      <c r="ADM17" s="52"/>
      <c r="ADN17" s="52"/>
      <c r="ADO17" s="52"/>
      <c r="ADP17" s="52"/>
      <c r="ADQ17" s="52"/>
      <c r="ADR17" s="52"/>
      <c r="ADS17" s="52"/>
      <c r="ADT17" s="52"/>
      <c r="ADU17" s="52"/>
      <c r="ADV17" s="52"/>
      <c r="ADW17" s="52"/>
      <c r="ADX17" s="52"/>
      <c r="ADY17" s="52"/>
      <c r="ADZ17" s="52"/>
      <c r="AEA17" s="52"/>
      <c r="AEB17" s="52"/>
      <c r="AEC17" s="52"/>
      <c r="AED17" s="52"/>
      <c r="AEE17" s="52"/>
      <c r="AEF17" s="52"/>
      <c r="AEG17" s="52"/>
      <c r="AEH17" s="52"/>
      <c r="AEI17" s="52"/>
      <c r="AEJ17" s="52"/>
      <c r="AEK17" s="52"/>
      <c r="AEL17" s="52"/>
      <c r="AEM17" s="52"/>
      <c r="AEN17" s="52"/>
      <c r="AEO17" s="52"/>
      <c r="AEP17" s="52"/>
      <c r="AEQ17" s="52"/>
      <c r="AER17" s="52"/>
      <c r="AES17" s="52"/>
      <c r="AET17" s="52"/>
      <c r="AEU17" s="52"/>
      <c r="AEV17" s="52"/>
      <c r="AEW17" s="52"/>
      <c r="AEX17" s="52"/>
      <c r="AEY17" s="52"/>
      <c r="AEZ17" s="52"/>
      <c r="AFA17" s="52"/>
      <c r="AFB17" s="52"/>
      <c r="AFC17" s="52"/>
      <c r="AFD17" s="52"/>
      <c r="AFE17" s="52"/>
      <c r="AFF17" s="52"/>
      <c r="AFG17" s="52"/>
      <c r="AFH17" s="52"/>
      <c r="AFI17" s="52"/>
      <c r="AFJ17" s="52"/>
      <c r="AFK17" s="52"/>
      <c r="AFL17" s="52"/>
      <c r="AFM17" s="52"/>
      <c r="AFN17" s="52"/>
      <c r="AFO17" s="52"/>
      <c r="AFP17" s="52"/>
      <c r="AFQ17" s="52"/>
      <c r="AFR17" s="52"/>
      <c r="AFS17" s="52"/>
      <c r="AFT17" s="52"/>
      <c r="AFU17" s="52"/>
      <c r="AFV17" s="52"/>
      <c r="AFW17" s="52"/>
      <c r="AFX17" s="52"/>
      <c r="AFY17" s="52"/>
      <c r="AFZ17" s="52"/>
      <c r="AGA17" s="52"/>
      <c r="AGB17" s="52"/>
      <c r="AGC17" s="52"/>
      <c r="AGD17" s="52"/>
      <c r="AGE17" s="52"/>
      <c r="AGF17" s="52"/>
      <c r="AGG17" s="52"/>
      <c r="AGH17" s="52"/>
      <c r="AGI17" s="52"/>
      <c r="AGJ17" s="52"/>
      <c r="AGK17" s="52"/>
      <c r="AGL17" s="52"/>
      <c r="AGM17" s="52"/>
      <c r="AGN17" s="52"/>
      <c r="AGO17" s="52"/>
      <c r="AGP17" s="52"/>
      <c r="AGQ17" s="52"/>
      <c r="AGR17" s="52"/>
      <c r="AGS17" s="52"/>
      <c r="AGT17" s="52"/>
      <c r="AGU17" s="52"/>
      <c r="AGV17" s="52"/>
      <c r="AGW17" s="52"/>
      <c r="AGX17" s="52"/>
      <c r="AGY17" s="52"/>
      <c r="AGZ17" s="52"/>
      <c r="AHA17" s="52"/>
      <c r="AHB17" s="52"/>
      <c r="AHC17" s="52"/>
      <c r="AHD17" s="52"/>
      <c r="AHE17" s="52"/>
      <c r="AHF17" s="52"/>
      <c r="AHG17" s="52"/>
      <c r="AHH17" s="52"/>
      <c r="AHI17" s="52"/>
      <c r="AHJ17" s="52"/>
      <c r="AHK17" s="52"/>
      <c r="AHL17" s="52"/>
      <c r="AHM17" s="52"/>
      <c r="AHN17" s="52"/>
      <c r="AHO17" s="52"/>
      <c r="AHP17" s="52"/>
      <c r="AHQ17" s="52"/>
      <c r="AHR17" s="52"/>
      <c r="AHS17" s="52"/>
      <c r="AHT17" s="52"/>
      <c r="AHU17" s="52"/>
      <c r="AHV17" s="52"/>
      <c r="AHW17" s="52"/>
      <c r="AHX17" s="52"/>
      <c r="AHY17" s="52"/>
      <c r="AHZ17" s="52"/>
      <c r="AIA17" s="52"/>
      <c r="AIB17" s="52"/>
      <c r="AIC17" s="52"/>
      <c r="AID17" s="52"/>
      <c r="AIE17" s="52"/>
      <c r="AIF17" s="52"/>
      <c r="AIG17" s="52"/>
      <c r="AIH17" s="52"/>
      <c r="AII17" s="52"/>
      <c r="AIJ17" s="52"/>
      <c r="AIK17" s="52"/>
      <c r="AIL17" s="52"/>
      <c r="AIM17" s="52"/>
      <c r="AIN17" s="52"/>
      <c r="AIO17" s="52"/>
      <c r="AIP17" s="52"/>
      <c r="AIQ17" s="52"/>
      <c r="AIR17" s="52"/>
      <c r="AIS17" s="52"/>
      <c r="AIT17" s="52"/>
      <c r="AIU17" s="52"/>
      <c r="AIV17" s="52"/>
      <c r="AIW17" s="52"/>
      <c r="AIX17" s="52"/>
      <c r="AIY17" s="52"/>
      <c r="AIZ17" s="52"/>
      <c r="AJA17" s="52"/>
      <c r="AJB17" s="52"/>
      <c r="AJC17" s="52"/>
      <c r="AJD17" s="52"/>
      <c r="AJE17" s="52"/>
      <c r="AJF17" s="52"/>
      <c r="AJG17" s="52"/>
      <c r="AJH17" s="52"/>
      <c r="AJI17" s="52"/>
      <c r="AJJ17" s="52"/>
      <c r="AJK17" s="52"/>
      <c r="AJL17" s="52"/>
      <c r="AJM17" s="52"/>
      <c r="AJN17" s="52"/>
      <c r="AJO17" s="52"/>
      <c r="AJP17" s="52"/>
      <c r="AJQ17" s="52"/>
      <c r="AJR17" s="52"/>
      <c r="AJS17" s="52"/>
      <c r="AJT17" s="52"/>
      <c r="AJU17" s="52"/>
      <c r="AJV17" s="52"/>
      <c r="AJW17" s="52"/>
      <c r="AJX17" s="52"/>
      <c r="AJY17" s="52"/>
      <c r="AJZ17" s="52"/>
      <c r="AKA17" s="52"/>
      <c r="AKB17" s="52"/>
      <c r="AKC17" s="52"/>
      <c r="AKD17" s="52"/>
      <c r="AKE17" s="52"/>
      <c r="AKF17" s="52"/>
      <c r="AKG17" s="52"/>
      <c r="AKH17" s="52"/>
      <c r="AKI17" s="52"/>
      <c r="AKJ17" s="52"/>
      <c r="AKK17" s="52"/>
      <c r="AKL17" s="52"/>
      <c r="AKM17" s="52"/>
      <c r="AKN17" s="52"/>
      <c r="AKO17" s="52"/>
      <c r="AKP17" s="52"/>
      <c r="AKQ17" s="52"/>
      <c r="AKR17" s="52"/>
      <c r="AKS17" s="52"/>
      <c r="AKT17" s="52"/>
      <c r="AKU17" s="52"/>
      <c r="AKV17" s="52"/>
      <c r="AKW17" s="52"/>
      <c r="AKX17" s="52"/>
      <c r="AKY17" s="52"/>
      <c r="AKZ17" s="52"/>
      <c r="ALA17" s="52"/>
      <c r="ALB17" s="52"/>
      <c r="ALC17" s="52"/>
      <c r="ALD17" s="52"/>
      <c r="ALE17" s="52"/>
      <c r="ALF17" s="52"/>
      <c r="ALG17" s="52"/>
      <c r="ALH17" s="52"/>
      <c r="ALI17" s="52"/>
      <c r="ALJ17" s="52"/>
      <c r="ALK17" s="52"/>
      <c r="ALL17" s="52"/>
      <c r="ALM17" s="52"/>
      <c r="ALN17" s="52"/>
      <c r="ALO17" s="52"/>
      <c r="ALP17" s="52"/>
      <c r="ALQ17" s="52"/>
      <c r="ALR17" s="52"/>
      <c r="ALS17" s="52"/>
      <c r="ALT17" s="52"/>
      <c r="ALU17" s="52"/>
      <c r="ALV17" s="52"/>
      <c r="ALW17" s="52"/>
      <c r="ALX17" s="52"/>
      <c r="ALY17" s="52"/>
      <c r="ALZ17" s="52"/>
      <c r="AMA17" s="52"/>
      <c r="AMB17" s="52"/>
      <c r="AMC17" s="52"/>
      <c r="AMD17" s="52"/>
      <c r="AME17" s="52"/>
      <c r="AMF17" s="52"/>
      <c r="AMG17" s="52"/>
      <c r="AMH17" s="52"/>
      <c r="AMI17" s="52"/>
      <c r="AMJ17" s="52"/>
    </row>
    <row r="18" spans="1:1024" s="39" customFormat="1" x14ac:dyDescent="0.2">
      <c r="A18" s="187" t="s">
        <v>116</v>
      </c>
      <c r="B18" s="191">
        <v>686.96276999999986</v>
      </c>
      <c r="C18" s="213">
        <f t="shared" si="0"/>
        <v>9.7138157848692709E-3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  <c r="ADI18" s="52"/>
      <c r="ADJ18" s="52"/>
      <c r="ADK18" s="52"/>
      <c r="ADL18" s="52"/>
      <c r="ADM18" s="52"/>
      <c r="ADN18" s="52"/>
      <c r="ADO18" s="52"/>
      <c r="ADP18" s="52"/>
      <c r="ADQ18" s="52"/>
      <c r="ADR18" s="52"/>
      <c r="ADS18" s="52"/>
      <c r="ADT18" s="52"/>
      <c r="ADU18" s="52"/>
      <c r="ADV18" s="52"/>
      <c r="ADW18" s="52"/>
      <c r="ADX18" s="52"/>
      <c r="ADY18" s="52"/>
      <c r="ADZ18" s="52"/>
      <c r="AEA18" s="52"/>
      <c r="AEB18" s="52"/>
      <c r="AEC18" s="52"/>
      <c r="AED18" s="52"/>
      <c r="AEE18" s="52"/>
      <c r="AEF18" s="52"/>
      <c r="AEG18" s="52"/>
      <c r="AEH18" s="52"/>
      <c r="AEI18" s="52"/>
      <c r="AEJ18" s="52"/>
      <c r="AEK18" s="52"/>
      <c r="AEL18" s="52"/>
      <c r="AEM18" s="52"/>
      <c r="AEN18" s="52"/>
      <c r="AEO18" s="52"/>
      <c r="AEP18" s="52"/>
      <c r="AEQ18" s="52"/>
      <c r="AER18" s="52"/>
      <c r="AES18" s="52"/>
      <c r="AET18" s="52"/>
      <c r="AEU18" s="52"/>
      <c r="AEV18" s="52"/>
      <c r="AEW18" s="52"/>
      <c r="AEX18" s="52"/>
      <c r="AEY18" s="52"/>
      <c r="AEZ18" s="52"/>
      <c r="AFA18" s="52"/>
      <c r="AFB18" s="52"/>
      <c r="AFC18" s="52"/>
      <c r="AFD18" s="52"/>
      <c r="AFE18" s="52"/>
      <c r="AFF18" s="52"/>
      <c r="AFG18" s="52"/>
      <c r="AFH18" s="52"/>
      <c r="AFI18" s="52"/>
      <c r="AFJ18" s="52"/>
      <c r="AFK18" s="52"/>
      <c r="AFL18" s="52"/>
      <c r="AFM18" s="52"/>
      <c r="AFN18" s="52"/>
      <c r="AFO18" s="52"/>
      <c r="AFP18" s="52"/>
      <c r="AFQ18" s="52"/>
      <c r="AFR18" s="52"/>
      <c r="AFS18" s="52"/>
      <c r="AFT18" s="52"/>
      <c r="AFU18" s="52"/>
      <c r="AFV18" s="52"/>
      <c r="AFW18" s="52"/>
      <c r="AFX18" s="52"/>
      <c r="AFY18" s="52"/>
      <c r="AFZ18" s="52"/>
      <c r="AGA18" s="52"/>
      <c r="AGB18" s="52"/>
      <c r="AGC18" s="52"/>
      <c r="AGD18" s="52"/>
      <c r="AGE18" s="52"/>
      <c r="AGF18" s="52"/>
      <c r="AGG18" s="52"/>
      <c r="AGH18" s="52"/>
      <c r="AGI18" s="52"/>
      <c r="AGJ18" s="52"/>
      <c r="AGK18" s="52"/>
      <c r="AGL18" s="52"/>
      <c r="AGM18" s="52"/>
      <c r="AGN18" s="52"/>
      <c r="AGO18" s="52"/>
      <c r="AGP18" s="52"/>
      <c r="AGQ18" s="52"/>
      <c r="AGR18" s="52"/>
      <c r="AGS18" s="52"/>
      <c r="AGT18" s="52"/>
      <c r="AGU18" s="52"/>
      <c r="AGV18" s="52"/>
      <c r="AGW18" s="52"/>
      <c r="AGX18" s="52"/>
      <c r="AGY18" s="52"/>
      <c r="AGZ18" s="52"/>
      <c r="AHA18" s="52"/>
      <c r="AHB18" s="52"/>
      <c r="AHC18" s="52"/>
      <c r="AHD18" s="52"/>
      <c r="AHE18" s="52"/>
      <c r="AHF18" s="52"/>
      <c r="AHG18" s="52"/>
      <c r="AHH18" s="52"/>
      <c r="AHI18" s="52"/>
      <c r="AHJ18" s="52"/>
      <c r="AHK18" s="52"/>
      <c r="AHL18" s="52"/>
      <c r="AHM18" s="52"/>
      <c r="AHN18" s="52"/>
      <c r="AHO18" s="52"/>
      <c r="AHP18" s="52"/>
      <c r="AHQ18" s="52"/>
      <c r="AHR18" s="52"/>
      <c r="AHS18" s="52"/>
      <c r="AHT18" s="52"/>
      <c r="AHU18" s="52"/>
      <c r="AHV18" s="52"/>
      <c r="AHW18" s="52"/>
      <c r="AHX18" s="52"/>
      <c r="AHY18" s="52"/>
      <c r="AHZ18" s="52"/>
      <c r="AIA18" s="52"/>
      <c r="AIB18" s="52"/>
      <c r="AIC18" s="52"/>
      <c r="AID18" s="52"/>
      <c r="AIE18" s="52"/>
      <c r="AIF18" s="52"/>
      <c r="AIG18" s="52"/>
      <c r="AIH18" s="52"/>
      <c r="AII18" s="52"/>
      <c r="AIJ18" s="52"/>
      <c r="AIK18" s="52"/>
      <c r="AIL18" s="52"/>
      <c r="AIM18" s="52"/>
      <c r="AIN18" s="52"/>
      <c r="AIO18" s="52"/>
      <c r="AIP18" s="52"/>
      <c r="AIQ18" s="52"/>
      <c r="AIR18" s="52"/>
      <c r="AIS18" s="52"/>
      <c r="AIT18" s="52"/>
      <c r="AIU18" s="52"/>
      <c r="AIV18" s="52"/>
      <c r="AIW18" s="52"/>
      <c r="AIX18" s="52"/>
      <c r="AIY18" s="52"/>
      <c r="AIZ18" s="52"/>
      <c r="AJA18" s="52"/>
      <c r="AJB18" s="52"/>
      <c r="AJC18" s="52"/>
      <c r="AJD18" s="52"/>
      <c r="AJE18" s="52"/>
      <c r="AJF18" s="52"/>
      <c r="AJG18" s="52"/>
      <c r="AJH18" s="52"/>
      <c r="AJI18" s="52"/>
      <c r="AJJ18" s="52"/>
      <c r="AJK18" s="52"/>
      <c r="AJL18" s="52"/>
      <c r="AJM18" s="52"/>
      <c r="AJN18" s="52"/>
      <c r="AJO18" s="52"/>
      <c r="AJP18" s="52"/>
      <c r="AJQ18" s="52"/>
      <c r="AJR18" s="52"/>
      <c r="AJS18" s="52"/>
      <c r="AJT18" s="52"/>
      <c r="AJU18" s="52"/>
      <c r="AJV18" s="52"/>
      <c r="AJW18" s="52"/>
      <c r="AJX18" s="52"/>
      <c r="AJY18" s="52"/>
      <c r="AJZ18" s="52"/>
      <c r="AKA18" s="52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52"/>
      <c r="AKO18" s="52"/>
      <c r="AKP18" s="52"/>
      <c r="AKQ18" s="52"/>
      <c r="AKR18" s="52"/>
      <c r="AKS18" s="52"/>
      <c r="AKT18" s="52"/>
      <c r="AKU18" s="52"/>
      <c r="AKV18" s="52"/>
      <c r="AKW18" s="52"/>
      <c r="AKX18" s="52"/>
      <c r="AKY18" s="52"/>
      <c r="AKZ18" s="52"/>
      <c r="ALA18" s="52"/>
      <c r="ALB18" s="52"/>
      <c r="ALC18" s="52"/>
      <c r="ALD18" s="52"/>
      <c r="ALE18" s="52"/>
      <c r="ALF18" s="52"/>
      <c r="ALG18" s="52"/>
      <c r="ALH18" s="52"/>
      <c r="ALI18" s="52"/>
      <c r="ALJ18" s="52"/>
      <c r="ALK18" s="52"/>
      <c r="ALL18" s="52"/>
      <c r="ALM18" s="52"/>
      <c r="ALN18" s="52"/>
      <c r="ALO18" s="52"/>
      <c r="ALP18" s="52"/>
      <c r="ALQ18" s="52"/>
      <c r="ALR18" s="52"/>
      <c r="ALS18" s="52"/>
      <c r="ALT18" s="52"/>
      <c r="ALU18" s="52"/>
      <c r="ALV18" s="52"/>
      <c r="ALW18" s="52"/>
      <c r="ALX18" s="52"/>
      <c r="ALY18" s="52"/>
      <c r="ALZ18" s="52"/>
      <c r="AMA18" s="52"/>
      <c r="AMB18" s="52"/>
      <c r="AMC18" s="52"/>
      <c r="AMD18" s="52"/>
      <c r="AME18" s="52"/>
      <c r="AMF18" s="52"/>
      <c r="AMG18" s="52"/>
      <c r="AMH18" s="52"/>
      <c r="AMI18" s="52"/>
      <c r="AMJ18" s="52"/>
    </row>
    <row r="19" spans="1:1024" x14ac:dyDescent="0.2">
      <c r="A19" s="8" t="s">
        <v>119</v>
      </c>
      <c r="B19" s="40">
        <v>3394.7172099999998</v>
      </c>
      <c r="C19" s="213">
        <f>B19/$B$20</f>
        <v>4.8002102966461159E-2</v>
      </c>
    </row>
    <row r="20" spans="1:1024" x14ac:dyDescent="0.2">
      <c r="A20" s="84" t="s">
        <v>20</v>
      </c>
      <c r="B20" s="45">
        <f>SUM(B3:B19)</f>
        <v>70720.176829999982</v>
      </c>
      <c r="C20" s="214">
        <f>B20/$B$20</f>
        <v>1</v>
      </c>
    </row>
    <row r="21" spans="1:1024" ht="12.75" customHeight="1" x14ac:dyDescent="0.2">
      <c r="A21" s="328" t="s">
        <v>469</v>
      </c>
      <c r="B21" s="328"/>
      <c r="C21" s="328"/>
      <c r="D21" s="239"/>
      <c r="E21" s="239"/>
      <c r="F21" s="239"/>
      <c r="G21" s="239"/>
    </row>
    <row r="22" spans="1:1024" x14ac:dyDescent="0.2">
      <c r="A22" s="236"/>
      <c r="B22" s="236"/>
      <c r="C22" s="236"/>
    </row>
    <row r="23" spans="1:1024" x14ac:dyDescent="0.2">
      <c r="A23" s="236"/>
      <c r="B23" s="236"/>
      <c r="C23" s="236"/>
    </row>
  </sheetData>
  <mergeCells count="2">
    <mergeCell ref="A1:C1"/>
    <mergeCell ref="A21:C21"/>
  </mergeCells>
  <pageMargins left="0.7" right="0.7" top="0.75" bottom="0.75" header="0.51180555555555496" footer="0.51180555555555496"/>
  <pageSetup paperSize="9" orientation="portrait" horizontalDpi="300" verticalDpi="300"/>
  <ignoredErrors>
    <ignoredError sqref="C3:C20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MJ19"/>
  <sheetViews>
    <sheetView workbookViewId="0">
      <selection activeCell="A15" sqref="A15:H15"/>
    </sheetView>
  </sheetViews>
  <sheetFormatPr baseColWidth="10" defaultColWidth="11" defaultRowHeight="12.75" x14ac:dyDescent="0.2"/>
  <cols>
    <col min="1" max="1" width="36.28515625" style="1" customWidth="1"/>
    <col min="2" max="2" width="13.140625" style="1" customWidth="1"/>
    <col min="3" max="3" width="6" style="1" customWidth="1"/>
    <col min="4" max="4" width="10.7109375" style="1" customWidth="1"/>
    <col min="5" max="5" width="13" style="1" customWidth="1"/>
    <col min="6" max="6" width="8.42578125" style="1" customWidth="1"/>
    <col min="7" max="7" width="10.7109375" style="1" customWidth="1"/>
    <col min="8" max="8" width="11.28515625" style="1" customWidth="1"/>
    <col min="9" max="1024" width="11" style="1"/>
  </cols>
  <sheetData>
    <row r="1" spans="1:10" x14ac:dyDescent="0.2">
      <c r="A1" s="335" t="s">
        <v>451</v>
      </c>
      <c r="B1" s="335"/>
      <c r="C1" s="335"/>
      <c r="D1" s="335"/>
      <c r="E1" s="335"/>
      <c r="F1" s="335"/>
      <c r="G1" s="335"/>
      <c r="H1" s="335"/>
    </row>
    <row r="2" spans="1:10" ht="12.75" customHeight="1" x14ac:dyDescent="0.2">
      <c r="A2" s="242"/>
      <c r="B2" s="334">
        <v>2020</v>
      </c>
      <c r="C2" s="334"/>
      <c r="D2" s="334"/>
      <c r="E2" s="334">
        <v>2021</v>
      </c>
      <c r="F2" s="334"/>
      <c r="G2" s="334"/>
      <c r="H2" s="336" t="s">
        <v>479</v>
      </c>
      <c r="J2" s="105"/>
    </row>
    <row r="3" spans="1:10" ht="33.75" x14ac:dyDescent="0.25">
      <c r="A3" s="272" t="s">
        <v>90</v>
      </c>
      <c r="B3" s="270" t="s">
        <v>484</v>
      </c>
      <c r="C3" s="270" t="s">
        <v>91</v>
      </c>
      <c r="D3" s="271" t="s">
        <v>485</v>
      </c>
      <c r="E3" s="270" t="s">
        <v>484</v>
      </c>
      <c r="F3" s="270" t="s">
        <v>91</v>
      </c>
      <c r="G3" s="271" t="s">
        <v>485</v>
      </c>
      <c r="H3" s="336"/>
      <c r="I3" s="184"/>
    </row>
    <row r="4" spans="1:10" x14ac:dyDescent="0.2">
      <c r="A4" s="187" t="s">
        <v>93</v>
      </c>
      <c r="B4" s="243">
        <v>6984.25</v>
      </c>
      <c r="C4" s="244">
        <v>24.46</v>
      </c>
      <c r="D4" s="191">
        <f>B4*C4</f>
        <v>170834.755</v>
      </c>
      <c r="E4" s="245">
        <v>7100.57</v>
      </c>
      <c r="F4" s="188">
        <v>25.19</v>
      </c>
      <c r="G4" s="191">
        <f>E4*F4</f>
        <v>178863.35829999999</v>
      </c>
      <c r="H4" s="187"/>
    </row>
    <row r="5" spans="1:10" x14ac:dyDescent="0.2">
      <c r="A5" s="187" t="s">
        <v>94</v>
      </c>
      <c r="B5" s="243">
        <v>528.20000000000005</v>
      </c>
      <c r="C5" s="244">
        <v>97.62</v>
      </c>
      <c r="D5" s="191">
        <f>B5*C5</f>
        <v>51562.884000000005</v>
      </c>
      <c r="E5" s="245">
        <v>403.68</v>
      </c>
      <c r="F5" s="246">
        <v>100.54860000000001</v>
      </c>
      <c r="G5" s="191">
        <f>E5*F5</f>
        <v>40589.458848000002</v>
      </c>
      <c r="H5" s="187"/>
    </row>
    <row r="6" spans="1:10" x14ac:dyDescent="0.2">
      <c r="A6" s="187" t="s">
        <v>95</v>
      </c>
      <c r="B6" s="243">
        <v>750.96</v>
      </c>
      <c r="C6" s="244">
        <v>85.42</v>
      </c>
      <c r="D6" s="191">
        <f>B6*C6</f>
        <v>64147.003200000006</v>
      </c>
      <c r="E6" s="245">
        <v>1073.3599999999999</v>
      </c>
      <c r="F6" s="246">
        <v>87.982600000000005</v>
      </c>
      <c r="G6" s="191">
        <f>E6*F6</f>
        <v>94437.003536000004</v>
      </c>
      <c r="H6" s="187"/>
    </row>
    <row r="7" spans="1:10" x14ac:dyDescent="0.2">
      <c r="A7" s="187" t="s">
        <v>96</v>
      </c>
      <c r="B7" s="247">
        <v>30.97</v>
      </c>
      <c r="C7" s="244">
        <v>35.01</v>
      </c>
      <c r="D7" s="191">
        <f>B7*C7</f>
        <v>1084.2596999999998</v>
      </c>
      <c r="E7" s="248">
        <v>13.32</v>
      </c>
      <c r="F7" s="246">
        <v>36.060299999999998</v>
      </c>
      <c r="G7" s="191">
        <f>E7*F7</f>
        <v>480.323196</v>
      </c>
      <c r="H7" s="187"/>
    </row>
    <row r="8" spans="1:10" x14ac:dyDescent="0.2">
      <c r="A8" s="187" t="s">
        <v>521</v>
      </c>
      <c r="B8" s="249">
        <f>SUM(B4:B7)</f>
        <v>8294.3799999999992</v>
      </c>
      <c r="C8" s="250"/>
      <c r="D8" s="194">
        <f>SUM(D4:D7)</f>
        <v>287628.9019</v>
      </c>
      <c r="E8" s="251">
        <f>SUM(E4:E7)</f>
        <v>8590.93</v>
      </c>
      <c r="F8" s="250"/>
      <c r="G8" s="194">
        <f>SUM(G4:G7)</f>
        <v>314370.14388000005</v>
      </c>
      <c r="H8" s="189">
        <f>(G8-D8)/D8</f>
        <v>9.2971331473834934E-2</v>
      </c>
    </row>
    <row r="9" spans="1:10" s="106" customFormat="1" ht="22.5" x14ac:dyDescent="0.2">
      <c r="A9" s="272" t="s">
        <v>97</v>
      </c>
      <c r="B9" s="273" t="s">
        <v>98</v>
      </c>
      <c r="C9" s="273" t="s">
        <v>99</v>
      </c>
      <c r="D9" s="273" t="s">
        <v>92</v>
      </c>
      <c r="E9" s="273" t="s">
        <v>98</v>
      </c>
      <c r="F9" s="273" t="s">
        <v>99</v>
      </c>
      <c r="G9" s="273" t="s">
        <v>92</v>
      </c>
      <c r="H9" s="270" t="s">
        <v>418</v>
      </c>
    </row>
    <row r="10" spans="1:10" x14ac:dyDescent="0.2">
      <c r="A10" s="187" t="s">
        <v>93</v>
      </c>
      <c r="B10" s="245">
        <v>12419.1</v>
      </c>
      <c r="C10" s="188">
        <v>125.62</v>
      </c>
      <c r="D10" s="250">
        <f>B10*C10</f>
        <v>1560087.3420000002</v>
      </c>
      <c r="E10" s="252">
        <v>14201.14</v>
      </c>
      <c r="F10" s="188">
        <v>129.38999999999999</v>
      </c>
      <c r="G10" s="191">
        <f>E10*F10</f>
        <v>1837485.5045999996</v>
      </c>
      <c r="H10" s="187"/>
    </row>
    <row r="11" spans="1:10" x14ac:dyDescent="0.2">
      <c r="A11" s="253" t="s">
        <v>100</v>
      </c>
      <c r="B11" s="245">
        <v>668.34</v>
      </c>
      <c r="C11" s="188">
        <v>168.73</v>
      </c>
      <c r="D11" s="250">
        <f>B11*C11</f>
        <v>112769.0082</v>
      </c>
      <c r="E11" s="252">
        <v>510.01</v>
      </c>
      <c r="F11" s="188">
        <v>173.79</v>
      </c>
      <c r="G11" s="191">
        <f>E11*F11</f>
        <v>88634.637900000002</v>
      </c>
      <c r="H11" s="187"/>
    </row>
    <row r="12" spans="1:10" x14ac:dyDescent="0.2">
      <c r="A12" s="187" t="s">
        <v>95</v>
      </c>
      <c r="B12" s="245">
        <v>876.92</v>
      </c>
      <c r="C12" s="188">
        <v>188.49</v>
      </c>
      <c r="D12" s="250">
        <f>B12*C12</f>
        <v>165290.6508</v>
      </c>
      <c r="E12" s="252">
        <v>1241.54</v>
      </c>
      <c r="F12" s="188">
        <v>194.14</v>
      </c>
      <c r="G12" s="191">
        <f>E12*F12</f>
        <v>241032.57559999998</v>
      </c>
      <c r="H12" s="187"/>
    </row>
    <row r="13" spans="1:10" x14ac:dyDescent="0.2">
      <c r="A13" s="187" t="s">
        <v>96</v>
      </c>
      <c r="B13" s="248">
        <v>61.35</v>
      </c>
      <c r="C13" s="188">
        <v>142.01</v>
      </c>
      <c r="D13" s="250">
        <f>B13*C13</f>
        <v>8712.3135000000002</v>
      </c>
      <c r="E13" s="247">
        <v>25.26</v>
      </c>
      <c r="F13" s="188">
        <v>146.27000000000001</v>
      </c>
      <c r="G13" s="191">
        <f>E13*F13</f>
        <v>3694.7802000000006</v>
      </c>
      <c r="H13" s="187"/>
    </row>
    <row r="14" spans="1:10" x14ac:dyDescent="0.2">
      <c r="A14" s="187" t="s">
        <v>520</v>
      </c>
      <c r="B14" s="249">
        <f>SUM(B10:B13)</f>
        <v>14025.710000000001</v>
      </c>
      <c r="C14" s="250"/>
      <c r="D14" s="249">
        <f>SUM(D10:D13)</f>
        <v>1846859.3145000001</v>
      </c>
      <c r="E14" s="250">
        <f>SUM(E10:E13)</f>
        <v>15977.949999999999</v>
      </c>
      <c r="F14" s="250"/>
      <c r="G14" s="194">
        <f>SUM(G10:G13)</f>
        <v>2170847.4982999996</v>
      </c>
      <c r="H14" s="189">
        <f t="shared" ref="H14:H17" si="0">(G14-D14)/D14</f>
        <v>0.17542656403566548</v>
      </c>
    </row>
    <row r="15" spans="1:10" s="106" customFormat="1" ht="22.5" x14ac:dyDescent="0.2">
      <c r="A15" s="272" t="s">
        <v>101</v>
      </c>
      <c r="B15" s="273" t="s">
        <v>102</v>
      </c>
      <c r="C15" s="273" t="s">
        <v>103</v>
      </c>
      <c r="D15" s="273" t="s">
        <v>92</v>
      </c>
      <c r="E15" s="273" t="s">
        <v>102</v>
      </c>
      <c r="F15" s="273" t="s">
        <v>103</v>
      </c>
      <c r="G15" s="273" t="s">
        <v>92</v>
      </c>
      <c r="H15" s="270" t="s">
        <v>418</v>
      </c>
    </row>
    <row r="16" spans="1:10" x14ac:dyDescent="0.2">
      <c r="A16" s="187" t="s">
        <v>104</v>
      </c>
      <c r="B16" s="254">
        <v>376433.96</v>
      </c>
      <c r="C16" s="255">
        <v>24.23</v>
      </c>
      <c r="D16" s="250">
        <f>C16*B16</f>
        <v>9120994.8508000001</v>
      </c>
      <c r="E16" s="256">
        <v>375893.03</v>
      </c>
      <c r="F16" s="257">
        <v>24.956900000000001</v>
      </c>
      <c r="G16" s="258">
        <f>E16*F16</f>
        <v>9381124.7604070008</v>
      </c>
      <c r="H16" s="189">
        <f t="shared" si="0"/>
        <v>2.8519905324163704E-2</v>
      </c>
    </row>
    <row r="17" spans="1:8" x14ac:dyDescent="0.2">
      <c r="A17" s="259" t="s">
        <v>486</v>
      </c>
      <c r="B17" s="254"/>
      <c r="C17" s="255"/>
      <c r="D17" s="250">
        <f>D8+D14+D16</f>
        <v>11255483.067200001</v>
      </c>
      <c r="E17" s="260"/>
      <c r="F17" s="261"/>
      <c r="G17" s="262">
        <f>G8+G14+G16</f>
        <v>11866342.402587</v>
      </c>
      <c r="H17" s="189">
        <f t="shared" si="0"/>
        <v>5.4272156222874665E-2</v>
      </c>
    </row>
    <row r="18" spans="1:8" x14ac:dyDescent="0.2">
      <c r="A18" s="296" t="s">
        <v>457</v>
      </c>
      <c r="B18" s="296"/>
      <c r="C18" s="296"/>
      <c r="D18" s="296"/>
      <c r="E18" s="296"/>
      <c r="F18" s="296"/>
      <c r="G18" s="296"/>
      <c r="H18" s="296"/>
    </row>
    <row r="19" spans="1:8" x14ac:dyDescent="0.2">
      <c r="A19" s="172"/>
    </row>
  </sheetData>
  <mergeCells count="5">
    <mergeCell ref="B2:D2"/>
    <mergeCell ref="E2:G2"/>
    <mergeCell ref="A1:H1"/>
    <mergeCell ref="H2:H3"/>
    <mergeCell ref="A18:H18"/>
  </mergeCells>
  <pageMargins left="0.75" right="0.75" top="1" bottom="1" header="0.51180555555555496" footer="0.51180555555555496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MJ12"/>
  <sheetViews>
    <sheetView workbookViewId="0">
      <selection activeCell="B2" sqref="B2:G2"/>
    </sheetView>
  </sheetViews>
  <sheetFormatPr baseColWidth="10" defaultColWidth="11" defaultRowHeight="12.75" x14ac:dyDescent="0.2"/>
  <cols>
    <col min="1" max="1" width="30.28515625" style="48" customWidth="1"/>
    <col min="2" max="4" width="11" style="48"/>
    <col min="5" max="5" width="12.7109375" style="48" customWidth="1"/>
    <col min="6" max="6" width="11" style="48"/>
    <col min="7" max="7" width="7.28515625" style="48" customWidth="1"/>
    <col min="8" max="9" width="12.28515625" style="48" customWidth="1"/>
    <col min="10" max="1024" width="11" style="48"/>
  </cols>
  <sheetData>
    <row r="1" spans="1:9" ht="12.75" customHeight="1" x14ac:dyDescent="0.2">
      <c r="A1" s="295" t="s">
        <v>446</v>
      </c>
      <c r="B1" s="295"/>
      <c r="C1" s="295"/>
      <c r="D1" s="295"/>
      <c r="E1" s="295"/>
      <c r="F1" s="295"/>
      <c r="G1" s="295"/>
    </row>
    <row r="2" spans="1:9" ht="33.75" x14ac:dyDescent="0.25">
      <c r="A2" s="7"/>
      <c r="B2" s="266" t="s">
        <v>466</v>
      </c>
      <c r="C2" s="266" t="s">
        <v>467</v>
      </c>
      <c r="D2" s="266" t="s">
        <v>470</v>
      </c>
      <c r="E2" s="266" t="s">
        <v>468</v>
      </c>
      <c r="F2" s="266" t="s">
        <v>487</v>
      </c>
      <c r="G2" s="266" t="s">
        <v>35</v>
      </c>
      <c r="I2" s="178"/>
    </row>
    <row r="3" spans="1:9" x14ac:dyDescent="0.2">
      <c r="A3" s="8" t="s">
        <v>464</v>
      </c>
      <c r="B3" s="9">
        <f>'QA9'!D43</f>
        <v>18507844.164230004</v>
      </c>
      <c r="C3" s="40">
        <f>'QA9'!E43</f>
        <v>17863534.936310001</v>
      </c>
      <c r="D3" s="43">
        <f>(B3-C3)/C3</f>
        <v>3.6068405845606707E-2</v>
      </c>
      <c r="E3" s="186">
        <f>'QA9'!G43</f>
        <v>17880330.557226673</v>
      </c>
      <c r="F3" s="43">
        <f>(E3-C3)/C3</f>
        <v>9.4021821417510857E-4</v>
      </c>
      <c r="G3" s="44">
        <f>C3/E3</f>
        <v>0.99906066496573331</v>
      </c>
      <c r="H3" s="49"/>
    </row>
    <row r="4" spans="1:9" x14ac:dyDescent="0.2">
      <c r="A4" s="8" t="s">
        <v>465</v>
      </c>
      <c r="B4" s="9">
        <f>'QA9'!D52</f>
        <v>14841709.482000001</v>
      </c>
      <c r="C4" s="40">
        <f>'QA9'!E52</f>
        <v>16530934.609999999</v>
      </c>
      <c r="D4" s="43">
        <f>(B4-C4)/C4</f>
        <v>-0.10218570019496306</v>
      </c>
      <c r="E4" s="42">
        <f>'QA9'!G52</f>
        <v>15689379.944544123</v>
      </c>
      <c r="F4" s="43">
        <f>(E4-C4)/C4</f>
        <v>-5.0907869718799639E-2</v>
      </c>
      <c r="G4" s="44">
        <f>C4/E4</f>
        <v>1.0536384910321788</v>
      </c>
      <c r="H4" s="49"/>
    </row>
    <row r="5" spans="1:9" x14ac:dyDescent="0.2">
      <c r="A5" s="15" t="s">
        <v>33</v>
      </c>
      <c r="B5" s="16">
        <f>SUM(B3:B4)</f>
        <v>33349553.646230005</v>
      </c>
      <c r="C5" s="16">
        <f>SUM(C3:C4)</f>
        <v>34394469.54631</v>
      </c>
      <c r="D5" s="50">
        <f>(B5-C5)/C5</f>
        <v>-3.0380346429622399E-2</v>
      </c>
      <c r="E5" s="45">
        <f>SUM(E3:E4)</f>
        <v>33569710.501770794</v>
      </c>
      <c r="F5" s="46">
        <f>(E5-C5)/C5</f>
        <v>-2.3979408765956379E-2</v>
      </c>
      <c r="G5" s="51">
        <f>C5/E5</f>
        <v>1.0245685480217561</v>
      </c>
    </row>
    <row r="6" spans="1:9" x14ac:dyDescent="0.2">
      <c r="A6" s="328" t="s">
        <v>469</v>
      </c>
      <c r="B6" s="328"/>
      <c r="C6" s="328"/>
      <c r="D6" s="328"/>
      <c r="E6" s="328"/>
      <c r="F6" s="328"/>
      <c r="G6" s="328"/>
    </row>
    <row r="8" spans="1:9" x14ac:dyDescent="0.2">
      <c r="F8" s="39"/>
    </row>
    <row r="9" spans="1:9" x14ac:dyDescent="0.2">
      <c r="F9" s="39"/>
    </row>
    <row r="10" spans="1:9" x14ac:dyDescent="0.2">
      <c r="F10" s="30"/>
    </row>
    <row r="11" spans="1:9" x14ac:dyDescent="0.2">
      <c r="F11" s="52"/>
    </row>
    <row r="12" spans="1:9" x14ac:dyDescent="0.2">
      <c r="F12" s="52"/>
    </row>
  </sheetData>
  <mergeCells count="2">
    <mergeCell ref="A1:G1"/>
    <mergeCell ref="A6:G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MJ17"/>
  <sheetViews>
    <sheetView workbookViewId="0">
      <selection activeCell="A3" sqref="A3:A10"/>
    </sheetView>
  </sheetViews>
  <sheetFormatPr baseColWidth="10" defaultColWidth="11" defaultRowHeight="12.75" x14ac:dyDescent="0.2"/>
  <cols>
    <col min="1" max="1" width="11" style="48"/>
    <col min="2" max="2" width="32.28515625" style="48" customWidth="1"/>
    <col min="3" max="1024" width="11" style="48"/>
  </cols>
  <sheetData>
    <row r="1" spans="1:9" x14ac:dyDescent="0.2">
      <c r="A1" s="295" t="s">
        <v>452</v>
      </c>
      <c r="B1" s="295"/>
      <c r="C1" s="295"/>
      <c r="D1" s="295"/>
      <c r="E1" s="295"/>
      <c r="F1" s="295"/>
      <c r="G1" s="295"/>
    </row>
    <row r="2" spans="1:9" ht="33.75" x14ac:dyDescent="0.25">
      <c r="A2" s="338"/>
      <c r="B2" s="338"/>
      <c r="C2" s="266" t="s">
        <v>466</v>
      </c>
      <c r="D2" s="266" t="s">
        <v>467</v>
      </c>
      <c r="E2" s="266" t="s">
        <v>489</v>
      </c>
      <c r="F2" s="266" t="s">
        <v>468</v>
      </c>
      <c r="G2" s="266" t="s">
        <v>476</v>
      </c>
      <c r="I2" s="181"/>
    </row>
    <row r="3" spans="1:9" ht="11.25" customHeight="1" x14ac:dyDescent="0.2">
      <c r="A3" s="339" t="s">
        <v>120</v>
      </c>
      <c r="B3" s="54" t="s">
        <v>121</v>
      </c>
      <c r="C3" s="42">
        <f>'QA9'!D8</f>
        <v>6223004.4148300001</v>
      </c>
      <c r="D3" s="42">
        <f>'QA9'!E8</f>
        <v>5485655.1041100007</v>
      </c>
      <c r="E3" s="43">
        <f t="shared" ref="E3:E11" si="0">(C3-D3)/D3</f>
        <v>0.13441408486792353</v>
      </c>
      <c r="F3" s="42">
        <f>'QA9'!G8</f>
        <v>5706123.5753140869</v>
      </c>
      <c r="G3" s="43">
        <f t="shared" ref="G3:G11" si="1">(F3-D3)/D3</f>
        <v>4.0189998645541035E-2</v>
      </c>
      <c r="I3" s="86"/>
    </row>
    <row r="4" spans="1:9" x14ac:dyDescent="0.2">
      <c r="A4" s="339"/>
      <c r="B4" s="54" t="s">
        <v>122</v>
      </c>
      <c r="C4" s="42">
        <f>'QA9'!D14</f>
        <v>2653973.5645999997</v>
      </c>
      <c r="D4" s="42">
        <f>'QA9'!E14</f>
        <v>2795945.7925999998</v>
      </c>
      <c r="E4" s="43">
        <f t="shared" si="0"/>
        <v>-5.077789003483419E-2</v>
      </c>
      <c r="F4" s="42">
        <f>'QA9'!G14</f>
        <v>2773675.0940554007</v>
      </c>
      <c r="G4" s="43">
        <f t="shared" si="1"/>
        <v>-7.9653541937553789E-3</v>
      </c>
      <c r="I4" s="107"/>
    </row>
    <row r="5" spans="1:9" x14ac:dyDescent="0.2">
      <c r="A5" s="339"/>
      <c r="B5" s="54" t="s">
        <v>123</v>
      </c>
      <c r="C5" s="42">
        <f>'QA9'!D39</f>
        <v>9614010.9098000024</v>
      </c>
      <c r="D5" s="42">
        <f>'QA9'!E39</f>
        <v>9580667.5395999979</v>
      </c>
      <c r="E5" s="43">
        <f t="shared" si="0"/>
        <v>3.4802763024794976E-3</v>
      </c>
      <c r="F5" s="42">
        <f>'QA9'!G39</f>
        <v>9397460.9178835806</v>
      </c>
      <c r="G5" s="43">
        <f t="shared" si="1"/>
        <v>-1.9122532011382833E-2</v>
      </c>
      <c r="I5" s="107"/>
    </row>
    <row r="6" spans="1:9" x14ac:dyDescent="0.2">
      <c r="A6" s="339"/>
      <c r="B6" s="57" t="s">
        <v>124</v>
      </c>
      <c r="C6" s="42">
        <f>'QA9'!D42</f>
        <v>16855.275000000001</v>
      </c>
      <c r="D6" s="42">
        <f>'QA9'!E42</f>
        <v>1266.5</v>
      </c>
      <c r="E6" s="43">
        <f t="shared" si="0"/>
        <v>12.308547177260166</v>
      </c>
      <c r="F6" s="42">
        <f>'QA9'!G42</f>
        <v>3070.9699736031671</v>
      </c>
      <c r="G6" s="43">
        <f t="shared" si="1"/>
        <v>1.4247690277166736</v>
      </c>
      <c r="I6" s="107"/>
    </row>
    <row r="7" spans="1:9" x14ac:dyDescent="0.2">
      <c r="A7" s="339"/>
      <c r="B7" s="55" t="s">
        <v>464</v>
      </c>
      <c r="C7" s="45">
        <f>SUM(C3:C6)</f>
        <v>18507844.16423</v>
      </c>
      <c r="D7" s="45">
        <f>SUM(D3:D6)</f>
        <v>17863534.936310001</v>
      </c>
      <c r="E7" s="108">
        <f t="shared" si="0"/>
        <v>3.6068405845606499E-2</v>
      </c>
      <c r="F7" s="79">
        <f>SUM(F3:F6)</f>
        <v>17880330.557226669</v>
      </c>
      <c r="G7" s="108">
        <f t="shared" si="1"/>
        <v>9.4021821417490008E-4</v>
      </c>
      <c r="I7" s="52"/>
    </row>
    <row r="8" spans="1:9" ht="11.25" customHeight="1" x14ac:dyDescent="0.2">
      <c r="A8" s="339" t="s">
        <v>125</v>
      </c>
      <c r="B8" s="54" t="s">
        <v>126</v>
      </c>
      <c r="C8" s="42">
        <f>'QA9'!D48</f>
        <v>14840884.482000001</v>
      </c>
      <c r="D8" s="40">
        <f>'QA9'!E48</f>
        <v>16529490.609999999</v>
      </c>
      <c r="E8" s="43">
        <f t="shared" si="0"/>
        <v>-0.10215717881701852</v>
      </c>
      <c r="F8" s="42">
        <f>'QA9'!G48</f>
        <v>15688554.744544124</v>
      </c>
      <c r="G8" s="43">
        <f t="shared" si="1"/>
        <v>-5.0874880859736016E-2</v>
      </c>
    </row>
    <row r="9" spans="1:9" x14ac:dyDescent="0.2">
      <c r="A9" s="339"/>
      <c r="B9" s="54" t="s">
        <v>127</v>
      </c>
      <c r="C9" s="42">
        <f>'QA9'!D51</f>
        <v>825</v>
      </c>
      <c r="D9" s="40">
        <f>'QA9'!E51</f>
        <v>1444</v>
      </c>
      <c r="E9" s="43">
        <f t="shared" si="0"/>
        <v>-0.42867036011080334</v>
      </c>
      <c r="F9" s="42">
        <f>'QA9'!G51</f>
        <v>825.2</v>
      </c>
      <c r="G9" s="43">
        <f t="shared" si="1"/>
        <v>-0.42853185595567866</v>
      </c>
    </row>
    <row r="10" spans="1:9" x14ac:dyDescent="0.2">
      <c r="A10" s="339"/>
      <c r="B10" s="84" t="s">
        <v>465</v>
      </c>
      <c r="C10" s="45">
        <f>SUM(C8:C9)</f>
        <v>14841709.482000001</v>
      </c>
      <c r="D10" s="45">
        <f>SUM(D8:D9)</f>
        <v>16530934.609999999</v>
      </c>
      <c r="E10" s="108">
        <f t="shared" si="0"/>
        <v>-0.10218570019496306</v>
      </c>
      <c r="F10" s="79">
        <f>SUM(F8:F9)</f>
        <v>15689379.944544123</v>
      </c>
      <c r="G10" s="108">
        <f t="shared" si="1"/>
        <v>-5.0907869718799639E-2</v>
      </c>
    </row>
    <row r="11" spans="1:9" x14ac:dyDescent="0.2">
      <c r="A11" s="340" t="s">
        <v>490</v>
      </c>
      <c r="B11" s="340"/>
      <c r="C11" s="45">
        <f>C7+C10</f>
        <v>33349553.646230001</v>
      </c>
      <c r="D11" s="45">
        <f>D7+D10</f>
        <v>34394469.54631</v>
      </c>
      <c r="E11" s="108">
        <f t="shared" si="0"/>
        <v>-3.038034642962251E-2</v>
      </c>
      <c r="F11" s="79">
        <f>F7+F10</f>
        <v>33569710.501770794</v>
      </c>
      <c r="G11" s="108">
        <f t="shared" si="1"/>
        <v>-2.3979408765956379E-2</v>
      </c>
    </row>
    <row r="12" spans="1:9" ht="12.75" customHeight="1" x14ac:dyDescent="0.2">
      <c r="A12" s="337" t="s">
        <v>488</v>
      </c>
      <c r="B12" s="337"/>
      <c r="C12" s="337"/>
      <c r="D12" s="337"/>
      <c r="E12" s="337"/>
      <c r="F12" s="337"/>
      <c r="G12" s="337"/>
    </row>
    <row r="13" spans="1:9" x14ac:dyDescent="0.2">
      <c r="A13" s="240"/>
      <c r="B13" s="240"/>
      <c r="C13" s="240"/>
      <c r="D13" s="240"/>
      <c r="E13" s="240"/>
      <c r="F13" s="240"/>
      <c r="G13" s="240"/>
    </row>
    <row r="17" spans="5:5" x14ac:dyDescent="0.2">
      <c r="E17" s="109"/>
    </row>
  </sheetData>
  <mergeCells count="6">
    <mergeCell ref="A12:G12"/>
    <mergeCell ref="A1:G1"/>
    <mergeCell ref="A2:B2"/>
    <mergeCell ref="A3:A7"/>
    <mergeCell ref="A8:A10"/>
    <mergeCell ref="A11:B1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MJ21"/>
  <sheetViews>
    <sheetView workbookViewId="0">
      <selection activeCell="A9" sqref="A9:A11"/>
    </sheetView>
  </sheetViews>
  <sheetFormatPr baseColWidth="10" defaultColWidth="11" defaultRowHeight="12.75" x14ac:dyDescent="0.2"/>
  <cols>
    <col min="1" max="1" width="10.42578125" style="1" customWidth="1"/>
    <col min="2" max="2" width="33.7109375" style="1" customWidth="1"/>
    <col min="3" max="7" width="10.140625" style="1" customWidth="1"/>
    <col min="8" max="8" width="19.7109375" style="1" customWidth="1"/>
    <col min="9" max="10" width="11" style="1"/>
    <col min="11" max="11" width="10.42578125" style="1" customWidth="1"/>
    <col min="12" max="1024" width="11" style="1"/>
  </cols>
  <sheetData>
    <row r="1" spans="1:7" x14ac:dyDescent="0.2">
      <c r="A1" s="295" t="s">
        <v>453</v>
      </c>
      <c r="B1" s="295"/>
      <c r="C1" s="295"/>
      <c r="D1" s="295"/>
      <c r="E1" s="295"/>
      <c r="G1" s="39"/>
    </row>
    <row r="2" spans="1:7" ht="15" x14ac:dyDescent="0.25">
      <c r="A2" s="338"/>
      <c r="B2" s="338"/>
      <c r="C2" s="338"/>
      <c r="D2" s="266" t="s">
        <v>74</v>
      </c>
      <c r="E2" s="267" t="s">
        <v>51</v>
      </c>
      <c r="G2" s="181"/>
    </row>
    <row r="3" spans="1:7" ht="11.25" customHeight="1" x14ac:dyDescent="0.2">
      <c r="A3" s="339" t="s">
        <v>120</v>
      </c>
      <c r="B3" s="110" t="s">
        <v>121</v>
      </c>
      <c r="C3" s="81"/>
      <c r="D3" s="42">
        <f>'QA8'!E8</f>
        <v>259229.435</v>
      </c>
      <c r="E3" s="42">
        <f>'QA8'!G8</f>
        <v>6223004.4148300001</v>
      </c>
      <c r="G3" s="86"/>
    </row>
    <row r="4" spans="1:7" ht="11.25" customHeight="1" x14ac:dyDescent="0.2">
      <c r="A4" s="339"/>
      <c r="B4" s="110" t="s">
        <v>122</v>
      </c>
      <c r="C4" s="81"/>
      <c r="D4" s="42">
        <f>'QA8'!E14</f>
        <v>292963.11000000004</v>
      </c>
      <c r="E4" s="42">
        <f>'QA8'!G14</f>
        <v>2653973.5645999997</v>
      </c>
      <c r="G4" s="39"/>
    </row>
    <row r="5" spans="1:7" ht="11.25" customHeight="1" x14ac:dyDescent="0.2">
      <c r="A5" s="339"/>
      <c r="B5" s="110" t="s">
        <v>123</v>
      </c>
      <c r="C5" s="81"/>
      <c r="D5" s="42">
        <f>'QA8'!E39</f>
        <v>1629037.287</v>
      </c>
      <c r="E5" s="42">
        <f>'QA8'!G39</f>
        <v>9614010.9098000024</v>
      </c>
      <c r="G5" s="39"/>
    </row>
    <row r="6" spans="1:7" ht="11.25" customHeight="1" x14ac:dyDescent="0.2">
      <c r="A6" s="339"/>
      <c r="B6" s="67" t="s">
        <v>124</v>
      </c>
      <c r="C6" s="81"/>
      <c r="D6" s="42">
        <f>'QA8'!E42</f>
        <v>533.41499999999996</v>
      </c>
      <c r="E6" s="42">
        <f>'QA8'!G42</f>
        <v>16855.275000000001</v>
      </c>
    </row>
    <row r="7" spans="1:7" ht="11.25" customHeight="1" x14ac:dyDescent="0.2">
      <c r="A7" s="339"/>
      <c r="B7" s="84" t="s">
        <v>464</v>
      </c>
      <c r="C7" s="84"/>
      <c r="D7" s="45">
        <f>SUM(D3:D6)</f>
        <v>2181763.247</v>
      </c>
      <c r="E7" s="45">
        <f>SUM(E3:E6)</f>
        <v>18507844.16423</v>
      </c>
      <c r="G7" s="111"/>
    </row>
    <row r="8" spans="1:7" ht="24" customHeight="1" x14ac:dyDescent="0.2">
      <c r="A8" s="310"/>
      <c r="B8" s="312"/>
      <c r="C8" s="266" t="s">
        <v>129</v>
      </c>
      <c r="D8" s="266" t="s">
        <v>74</v>
      </c>
      <c r="E8" s="266" t="s">
        <v>51</v>
      </c>
      <c r="F8" s="106"/>
    </row>
    <row r="9" spans="1:7" ht="11.25" customHeight="1" x14ac:dyDescent="0.2">
      <c r="A9" s="339" t="s">
        <v>125</v>
      </c>
      <c r="B9" s="110" t="s">
        <v>126</v>
      </c>
      <c r="C9" s="42">
        <f>'QA8'!D49</f>
        <v>39704836</v>
      </c>
      <c r="D9" s="42">
        <f>'QA8'!E49</f>
        <v>111755.55</v>
      </c>
      <c r="E9" s="42">
        <f>'QA8'!G49</f>
        <v>14840884.482000001</v>
      </c>
      <c r="F9" s="5"/>
    </row>
    <row r="10" spans="1:7" ht="11.25" customHeight="1" x14ac:dyDescent="0.2">
      <c r="A10" s="339"/>
      <c r="B10" s="110" t="s">
        <v>127</v>
      </c>
      <c r="C10" s="42">
        <f>'QA8'!D52</f>
        <v>250</v>
      </c>
      <c r="D10" s="42"/>
      <c r="E10" s="42">
        <f>'QA8'!G52</f>
        <v>825</v>
      </c>
    </row>
    <row r="11" spans="1:7" ht="11.25" customHeight="1" x14ac:dyDescent="0.2">
      <c r="A11" s="339"/>
      <c r="B11" s="84" t="s">
        <v>465</v>
      </c>
      <c r="C11" s="84"/>
      <c r="D11" s="45"/>
      <c r="E11" s="45">
        <f>SUM(E9:E10)</f>
        <v>14841709.482000001</v>
      </c>
      <c r="G11" s="111"/>
    </row>
    <row r="12" spans="1:7" ht="11.25" customHeight="1" x14ac:dyDescent="0.2">
      <c r="A12" s="340" t="s">
        <v>490</v>
      </c>
      <c r="B12" s="340"/>
      <c r="C12" s="340"/>
      <c r="D12" s="45"/>
      <c r="E12" s="45">
        <f>E11+E7</f>
        <v>33349553.646230001</v>
      </c>
    </row>
    <row r="13" spans="1:7" ht="11.25" customHeight="1" x14ac:dyDescent="0.2">
      <c r="A13" s="337" t="s">
        <v>491</v>
      </c>
      <c r="B13" s="337"/>
      <c r="C13" s="337"/>
      <c r="D13" s="337"/>
      <c r="E13" s="337"/>
    </row>
    <row r="14" spans="1:7" x14ac:dyDescent="0.2">
      <c r="A14" s="341"/>
      <c r="B14" s="341"/>
      <c r="C14" s="341"/>
      <c r="D14" s="341"/>
      <c r="E14" s="341"/>
    </row>
    <row r="21" ht="12.75" customHeight="1" x14ac:dyDescent="0.2"/>
  </sheetData>
  <mergeCells count="7">
    <mergeCell ref="A13:E14"/>
    <mergeCell ref="A1:E1"/>
    <mergeCell ref="A2:C2"/>
    <mergeCell ref="A3:A7"/>
    <mergeCell ref="A9:A11"/>
    <mergeCell ref="A12:C12"/>
    <mergeCell ref="A8:B8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MJ9"/>
  <sheetViews>
    <sheetView workbookViewId="0">
      <selection activeCell="B2" sqref="B2:G2"/>
    </sheetView>
  </sheetViews>
  <sheetFormatPr baseColWidth="10" defaultColWidth="11" defaultRowHeight="12.75" x14ac:dyDescent="0.2"/>
  <cols>
    <col min="1" max="1" width="13.7109375" style="1" customWidth="1"/>
    <col min="2" max="1024" width="11" style="1"/>
  </cols>
  <sheetData>
    <row r="1" spans="1:9" x14ac:dyDescent="0.2">
      <c r="A1" s="295" t="s">
        <v>454</v>
      </c>
      <c r="B1" s="295"/>
      <c r="C1" s="295"/>
      <c r="D1" s="295"/>
      <c r="E1" s="295"/>
      <c r="F1" s="295"/>
      <c r="G1" s="295"/>
    </row>
    <row r="2" spans="1:9" ht="33.75" x14ac:dyDescent="0.25">
      <c r="A2" s="56"/>
      <c r="B2" s="266" t="s">
        <v>130</v>
      </c>
      <c r="C2" s="266" t="s">
        <v>396</v>
      </c>
      <c r="D2" s="266" t="s">
        <v>493</v>
      </c>
      <c r="E2" s="266" t="s">
        <v>131</v>
      </c>
      <c r="F2" s="266" t="s">
        <v>397</v>
      </c>
      <c r="G2" s="266" t="s">
        <v>494</v>
      </c>
      <c r="I2" s="181"/>
    </row>
    <row r="3" spans="1:9" x14ac:dyDescent="0.2">
      <c r="A3" s="56" t="s">
        <v>132</v>
      </c>
      <c r="B3" s="112">
        <v>1755465.5500000003</v>
      </c>
      <c r="C3" s="112">
        <v>1570516.14</v>
      </c>
      <c r="D3" s="43">
        <f>(C3-B3)/B3</f>
        <v>-0.10535633125924936</v>
      </c>
      <c r="E3" s="112">
        <v>11898746.751200002</v>
      </c>
      <c r="F3" s="112">
        <v>12309725.170999998</v>
      </c>
      <c r="G3" s="41">
        <f>(F3-E3)/E3</f>
        <v>3.4539639206839064E-2</v>
      </c>
      <c r="I3" s="86"/>
    </row>
    <row r="4" spans="1:9" x14ac:dyDescent="0.2">
      <c r="A4" s="56" t="s">
        <v>133</v>
      </c>
      <c r="B4" s="112">
        <v>288263.12599999999</v>
      </c>
      <c r="C4" s="112">
        <v>252353.29300000001</v>
      </c>
      <c r="D4" s="43">
        <f>(C4-B4)/B4</f>
        <v>-0.12457310616967356</v>
      </c>
      <c r="E4" s="112">
        <v>2553757.5460600001</v>
      </c>
      <c r="F4" s="112">
        <v>2757340.1304300004</v>
      </c>
      <c r="G4" s="43">
        <f>(F4-E4)/E4</f>
        <v>7.9718838103520248E-2</v>
      </c>
      <c r="I4" s="4"/>
    </row>
    <row r="5" spans="1:9" x14ac:dyDescent="0.2">
      <c r="A5" s="56" t="s">
        <v>134</v>
      </c>
      <c r="B5" s="112">
        <v>251880.51900000006</v>
      </c>
      <c r="C5" s="112">
        <v>234226.26800000001</v>
      </c>
      <c r="D5" s="43">
        <f>(C5-B5)/B5</f>
        <v>-7.0089783323020877E-2</v>
      </c>
      <c r="E5" s="112">
        <v>2261127.8064000001</v>
      </c>
      <c r="F5" s="112">
        <v>2282949.4762000004</v>
      </c>
      <c r="G5" s="43">
        <f>(F5-E5)/E5</f>
        <v>9.6507900784003481E-3</v>
      </c>
      <c r="I5" s="4"/>
    </row>
    <row r="6" spans="1:9" x14ac:dyDescent="0.2">
      <c r="A6" s="56" t="s">
        <v>135</v>
      </c>
      <c r="B6" s="112">
        <v>137535.027</v>
      </c>
      <c r="C6" s="112">
        <v>124667.546</v>
      </c>
      <c r="D6" s="43">
        <f>(C6-B6)/B6</f>
        <v>-9.3557846903974506E-2</v>
      </c>
      <c r="E6" s="112">
        <v>1149902.8326499998</v>
      </c>
      <c r="F6" s="112">
        <v>1157829.3865999999</v>
      </c>
      <c r="G6" s="43">
        <f>(F6-E6)/E6</f>
        <v>6.8932380414552154E-3</v>
      </c>
    </row>
    <row r="7" spans="1:9" x14ac:dyDescent="0.2">
      <c r="A7" s="84" t="s">
        <v>136</v>
      </c>
      <c r="B7" s="45">
        <f>SUM(B3:B6)</f>
        <v>2433144.2220000001</v>
      </c>
      <c r="C7" s="45">
        <f>SUM(C3:C6)</f>
        <v>2181763.247</v>
      </c>
      <c r="D7" s="113">
        <f>(C7-B7)/B7</f>
        <v>-0.10331527935215017</v>
      </c>
      <c r="E7" s="45">
        <f>SUM(E3:E6)</f>
        <v>17863534.936310001</v>
      </c>
      <c r="F7" s="45">
        <f>SUM(F3:F6)</f>
        <v>18507844.164229997</v>
      </c>
      <c r="G7" s="113">
        <f>(F7-E7)/E7</f>
        <v>3.6068405845606291E-2</v>
      </c>
    </row>
    <row r="8" spans="1:9" x14ac:dyDescent="0.2">
      <c r="A8" s="337" t="s">
        <v>522</v>
      </c>
      <c r="B8" s="337"/>
      <c r="C8" s="337"/>
      <c r="D8" s="337"/>
      <c r="E8" s="337"/>
      <c r="F8" s="337"/>
      <c r="G8" s="337"/>
    </row>
    <row r="9" spans="1:9" x14ac:dyDescent="0.2">
      <c r="A9" s="341"/>
      <c r="B9" s="341"/>
      <c r="C9" s="341"/>
      <c r="D9" s="341"/>
      <c r="E9" s="341"/>
      <c r="F9" s="341"/>
      <c r="G9" s="341"/>
    </row>
  </sheetData>
  <mergeCells count="2">
    <mergeCell ref="A1:G1"/>
    <mergeCell ref="A8:G9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MJ27"/>
  <sheetViews>
    <sheetView workbookViewId="0"/>
  </sheetViews>
  <sheetFormatPr baseColWidth="10" defaultColWidth="11" defaultRowHeight="12.75" x14ac:dyDescent="0.2"/>
  <cols>
    <col min="1" max="1" width="12" style="1" customWidth="1"/>
    <col min="2" max="2" width="11" style="1"/>
    <col min="3" max="3" width="11.7109375" style="1" bestFit="1" customWidth="1"/>
    <col min="4" max="4" width="12.7109375" style="1" customWidth="1"/>
    <col min="5" max="11" width="11" style="1"/>
    <col min="12" max="12" width="16.28515625" style="1" customWidth="1"/>
    <col min="13" max="1024" width="11" style="1"/>
  </cols>
  <sheetData>
    <row r="1" spans="1:9" x14ac:dyDescent="0.2">
      <c r="A1" s="106" t="s">
        <v>427</v>
      </c>
    </row>
    <row r="2" spans="1:9" ht="15" x14ac:dyDescent="0.25">
      <c r="A2" s="114" t="s">
        <v>30</v>
      </c>
      <c r="I2" s="184"/>
    </row>
    <row r="3" spans="1:9" x14ac:dyDescent="0.2">
      <c r="B3" s="1" t="s">
        <v>51</v>
      </c>
      <c r="H3" s="106"/>
    </row>
    <row r="4" spans="1:9" x14ac:dyDescent="0.2">
      <c r="A4" s="1" t="s">
        <v>137</v>
      </c>
      <c r="B4" s="205">
        <f>'Q3'!B3</f>
        <v>143810246.37306812</v>
      </c>
      <c r="C4" s="37"/>
      <c r="E4" s="231"/>
      <c r="F4" s="111"/>
      <c r="G4" s="29"/>
      <c r="H4" s="116"/>
    </row>
    <row r="5" spans="1:9" x14ac:dyDescent="0.2">
      <c r="A5" s="1" t="s">
        <v>138</v>
      </c>
      <c r="B5" s="115">
        <f>'Q1'!B4</f>
        <v>56780837.87390466</v>
      </c>
      <c r="C5" s="233"/>
      <c r="D5" s="117"/>
      <c r="E5" s="232"/>
      <c r="F5" s="111"/>
      <c r="G5" s="29"/>
    </row>
    <row r="6" spans="1:9" x14ac:dyDescent="0.2">
      <c r="A6" s="5" t="s">
        <v>139</v>
      </c>
      <c r="B6" s="28">
        <f>'Q2'!B5</f>
        <v>33349553.646230005</v>
      </c>
      <c r="C6" s="233"/>
      <c r="E6" s="28"/>
      <c r="F6" s="111"/>
      <c r="G6" s="29"/>
    </row>
    <row r="7" spans="1:9" x14ac:dyDescent="0.2">
      <c r="A7" s="5" t="s">
        <v>140</v>
      </c>
      <c r="B7" s="28">
        <f>'Q10'!G17</f>
        <v>11866342.402587</v>
      </c>
      <c r="C7" s="233"/>
      <c r="E7" s="5"/>
      <c r="F7" s="111"/>
      <c r="G7" s="29"/>
    </row>
    <row r="8" spans="1:9" x14ac:dyDescent="0.2">
      <c r="B8" s="117">
        <f>SUM(B4:B7)</f>
        <v>245806980.29578981</v>
      </c>
      <c r="C8" s="229"/>
      <c r="D8" s="117"/>
      <c r="E8" s="229"/>
      <c r="F8" s="111"/>
      <c r="G8" s="29"/>
    </row>
    <row r="11" spans="1:9" x14ac:dyDescent="0.2">
      <c r="H11" s="39"/>
    </row>
    <row r="12" spans="1:9" x14ac:dyDescent="0.2">
      <c r="H12" s="30"/>
    </row>
    <row r="13" spans="1:9" x14ac:dyDescent="0.2">
      <c r="H13" s="4"/>
    </row>
    <row r="14" spans="1:9" x14ac:dyDescent="0.2">
      <c r="H14" s="4"/>
    </row>
    <row r="27" spans="1:6" x14ac:dyDescent="0.2">
      <c r="A27" s="298" t="s">
        <v>469</v>
      </c>
      <c r="B27" s="298"/>
      <c r="C27" s="298"/>
      <c r="D27" s="298"/>
      <c r="E27" s="298"/>
      <c r="F27" s="298"/>
    </row>
  </sheetData>
  <mergeCells count="1">
    <mergeCell ref="A27:F27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MJ138"/>
  <sheetViews>
    <sheetView zoomScale="110" zoomScaleNormal="110" workbookViewId="0">
      <selection activeCell="B146" sqref="B146"/>
    </sheetView>
  </sheetViews>
  <sheetFormatPr baseColWidth="10" defaultColWidth="11" defaultRowHeight="12.75" x14ac:dyDescent="0.2"/>
  <cols>
    <col min="1" max="1" width="10.42578125" style="123" customWidth="1"/>
    <col min="2" max="2" width="28.7109375" style="1" customWidth="1"/>
    <col min="3" max="3" width="8.7109375" style="1" customWidth="1"/>
    <col min="4" max="4" width="11" style="1" customWidth="1"/>
    <col min="5" max="5" width="8.7109375" style="1" customWidth="1"/>
    <col min="6" max="6" width="10.42578125" style="1" customWidth="1"/>
    <col min="7" max="7" width="10.7109375" style="1" customWidth="1"/>
    <col min="8" max="8" width="11" style="1"/>
    <col min="9" max="9" width="22.42578125" style="1" customWidth="1"/>
    <col min="10" max="14" width="10.28515625" style="1" customWidth="1"/>
    <col min="15" max="1024" width="11" style="1"/>
  </cols>
  <sheetData>
    <row r="1" spans="1:9" x14ac:dyDescent="0.2">
      <c r="A1" s="295" t="s">
        <v>428</v>
      </c>
      <c r="B1" s="295"/>
      <c r="C1" s="295"/>
      <c r="D1" s="295"/>
      <c r="E1" s="295"/>
      <c r="F1" s="295"/>
    </row>
    <row r="2" spans="1:9" ht="56.25" x14ac:dyDescent="0.2">
      <c r="A2" s="342"/>
      <c r="B2" s="342"/>
      <c r="C2" s="266" t="s">
        <v>473</v>
      </c>
      <c r="D2" s="266" t="s">
        <v>495</v>
      </c>
      <c r="E2" s="266" t="s">
        <v>36</v>
      </c>
      <c r="F2" s="266" t="s">
        <v>147</v>
      </c>
      <c r="H2" s="39"/>
      <c r="I2" s="221"/>
    </row>
    <row r="3" spans="1:9" ht="11.25" customHeight="1" x14ac:dyDescent="0.2">
      <c r="A3" s="339" t="s">
        <v>38</v>
      </c>
      <c r="B3" s="124" t="s">
        <v>148</v>
      </c>
      <c r="C3" s="40"/>
      <c r="D3" s="40">
        <v>5977</v>
      </c>
      <c r="E3" s="40">
        <v>11297</v>
      </c>
      <c r="F3" s="40">
        <v>2632201.0000000005</v>
      </c>
      <c r="H3" s="30"/>
    </row>
    <row r="4" spans="1:9" x14ac:dyDescent="0.2">
      <c r="A4" s="339"/>
      <c r="B4" s="124" t="s">
        <v>149</v>
      </c>
      <c r="C4" s="40"/>
      <c r="D4" s="40">
        <v>20030</v>
      </c>
      <c r="E4" s="40">
        <v>27842</v>
      </c>
      <c r="F4" s="40">
        <v>6384170.5999999996</v>
      </c>
      <c r="H4" s="4"/>
    </row>
    <row r="5" spans="1:9" x14ac:dyDescent="0.2">
      <c r="A5" s="339"/>
      <c r="B5" s="124" t="s">
        <v>150</v>
      </c>
      <c r="C5" s="40"/>
      <c r="D5" s="40">
        <v>14446</v>
      </c>
      <c r="E5" s="40">
        <v>6140</v>
      </c>
      <c r="F5" s="40">
        <v>1735778</v>
      </c>
      <c r="H5" s="4"/>
    </row>
    <row r="6" spans="1:9" x14ac:dyDescent="0.2">
      <c r="A6" s="339"/>
      <c r="B6" s="124" t="s">
        <v>151</v>
      </c>
      <c r="C6" s="40"/>
      <c r="D6" s="40">
        <v>881</v>
      </c>
      <c r="E6" s="40">
        <v>1145</v>
      </c>
      <c r="F6" s="40">
        <v>257968.50000000003</v>
      </c>
    </row>
    <row r="7" spans="1:9" x14ac:dyDescent="0.2">
      <c r="A7" s="339"/>
      <c r="B7" s="124" t="s">
        <v>152</v>
      </c>
      <c r="C7" s="40"/>
      <c r="D7" s="40">
        <v>26</v>
      </c>
      <c r="E7" s="40">
        <v>65</v>
      </c>
      <c r="F7" s="40">
        <v>87074</v>
      </c>
    </row>
    <row r="8" spans="1:9" x14ac:dyDescent="0.2">
      <c r="A8" s="339"/>
      <c r="B8" s="124" t="s">
        <v>153</v>
      </c>
      <c r="C8" s="40"/>
      <c r="D8" s="40">
        <v>113</v>
      </c>
      <c r="E8" s="40">
        <v>624</v>
      </c>
      <c r="F8" s="40">
        <v>163113.60000000001</v>
      </c>
    </row>
    <row r="9" spans="1:9" x14ac:dyDescent="0.2">
      <c r="A9" s="339"/>
      <c r="B9" s="124" t="s">
        <v>154</v>
      </c>
      <c r="C9" s="40"/>
      <c r="D9" s="40">
        <v>25</v>
      </c>
      <c r="E9" s="40">
        <v>34</v>
      </c>
      <c r="F9" s="40">
        <v>7813.2000000000007</v>
      </c>
    </row>
    <row r="10" spans="1:9" x14ac:dyDescent="0.2">
      <c r="A10" s="339"/>
      <c r="B10" s="55" t="s">
        <v>498</v>
      </c>
      <c r="C10" s="45"/>
      <c r="D10" s="45">
        <f>SUM(D3:D9)</f>
        <v>41498</v>
      </c>
      <c r="E10" s="45">
        <f>SUM(E3:E9)</f>
        <v>47147</v>
      </c>
      <c r="F10" s="45">
        <f>SUM(F3:F9)</f>
        <v>11268118.899999999</v>
      </c>
    </row>
    <row r="11" spans="1:9" ht="11.25" customHeight="1" x14ac:dyDescent="0.2">
      <c r="A11" s="339" t="s">
        <v>39</v>
      </c>
      <c r="B11" s="124" t="s">
        <v>155</v>
      </c>
      <c r="C11" s="40"/>
      <c r="D11" s="40">
        <v>1891</v>
      </c>
      <c r="E11" s="40">
        <v>1683</v>
      </c>
      <c r="F11" s="40">
        <v>508266</v>
      </c>
    </row>
    <row r="12" spans="1:9" x14ac:dyDescent="0.2">
      <c r="A12" s="339"/>
      <c r="B12" s="124" t="s">
        <v>156</v>
      </c>
      <c r="C12" s="40"/>
      <c r="D12" s="40">
        <v>280</v>
      </c>
      <c r="E12" s="40">
        <v>185</v>
      </c>
      <c r="F12" s="40">
        <v>40700</v>
      </c>
    </row>
    <row r="13" spans="1:9" x14ac:dyDescent="0.2">
      <c r="A13" s="339"/>
      <c r="B13" s="124" t="s">
        <v>157</v>
      </c>
      <c r="C13" s="40"/>
      <c r="D13" s="40">
        <v>404</v>
      </c>
      <c r="E13" s="40">
        <v>381</v>
      </c>
      <c r="F13" s="40">
        <v>114566.7</v>
      </c>
    </row>
    <row r="14" spans="1:9" x14ac:dyDescent="0.2">
      <c r="A14" s="339"/>
      <c r="B14" s="124" t="s">
        <v>158</v>
      </c>
      <c r="C14" s="40"/>
      <c r="D14" s="40">
        <v>25</v>
      </c>
      <c r="E14" s="40">
        <v>21</v>
      </c>
      <c r="F14" s="40">
        <v>5758.2000000000007</v>
      </c>
    </row>
    <row r="15" spans="1:9" x14ac:dyDescent="0.2">
      <c r="A15" s="339"/>
      <c r="B15" s="55" t="s">
        <v>497</v>
      </c>
      <c r="C15" s="45"/>
      <c r="D15" s="45">
        <f>SUM(D11:D14)</f>
        <v>2600</v>
      </c>
      <c r="E15" s="45">
        <f>SUM(E11:E14)</f>
        <v>2270</v>
      </c>
      <c r="F15" s="45">
        <f>SUM(F11:F14)</f>
        <v>669290.89999999991</v>
      </c>
    </row>
    <row r="16" spans="1:9" ht="11.25" customHeight="1" x14ac:dyDescent="0.2">
      <c r="A16" s="339" t="s">
        <v>40</v>
      </c>
      <c r="B16" s="124" t="s">
        <v>159</v>
      </c>
      <c r="C16" s="40"/>
      <c r="D16" s="40">
        <v>3249</v>
      </c>
      <c r="E16" s="40">
        <v>16245</v>
      </c>
      <c r="F16" s="40">
        <v>934087.5</v>
      </c>
    </row>
    <row r="17" spans="1:6" x14ac:dyDescent="0.2">
      <c r="A17" s="339"/>
      <c r="B17" s="124" t="s">
        <v>160</v>
      </c>
      <c r="C17" s="40"/>
      <c r="D17" s="40">
        <v>76</v>
      </c>
      <c r="E17" s="40">
        <v>1714</v>
      </c>
      <c r="F17" s="40">
        <v>111924.2</v>
      </c>
    </row>
    <row r="18" spans="1:6" x14ac:dyDescent="0.2">
      <c r="A18" s="339"/>
      <c r="B18" s="124" t="s">
        <v>161</v>
      </c>
      <c r="C18" s="40"/>
      <c r="D18" s="40"/>
      <c r="E18" s="40">
        <v>0</v>
      </c>
      <c r="F18" s="40">
        <v>0</v>
      </c>
    </row>
    <row r="19" spans="1:6" x14ac:dyDescent="0.2">
      <c r="A19" s="339"/>
      <c r="B19" s="124" t="s">
        <v>162</v>
      </c>
      <c r="C19" s="40"/>
      <c r="D19" s="40">
        <v>1865</v>
      </c>
      <c r="E19" s="40">
        <v>20699</v>
      </c>
      <c r="F19" s="40">
        <v>954223.9</v>
      </c>
    </row>
    <row r="20" spans="1:6" x14ac:dyDescent="0.2">
      <c r="A20" s="339"/>
      <c r="B20" s="124" t="s">
        <v>163</v>
      </c>
      <c r="C20" s="40"/>
      <c r="D20" s="40">
        <v>840</v>
      </c>
      <c r="E20" s="40">
        <v>19740</v>
      </c>
      <c r="F20" s="40">
        <v>1152816</v>
      </c>
    </row>
    <row r="21" spans="1:6" x14ac:dyDescent="0.2">
      <c r="A21" s="339"/>
      <c r="B21" s="124" t="s">
        <v>164</v>
      </c>
      <c r="C21" s="40"/>
      <c r="D21" s="40"/>
      <c r="E21" s="40">
        <v>0</v>
      </c>
      <c r="F21" s="40">
        <v>0</v>
      </c>
    </row>
    <row r="22" spans="1:6" x14ac:dyDescent="0.2">
      <c r="A22" s="339"/>
      <c r="B22" s="124" t="s">
        <v>165</v>
      </c>
      <c r="C22" s="40"/>
      <c r="D22" s="40">
        <v>275</v>
      </c>
      <c r="E22" s="40">
        <v>3329</v>
      </c>
      <c r="F22" s="40">
        <v>166782.90000000002</v>
      </c>
    </row>
    <row r="23" spans="1:6" x14ac:dyDescent="0.2">
      <c r="A23" s="339"/>
      <c r="B23" s="124" t="s">
        <v>166</v>
      </c>
      <c r="C23" s="40"/>
      <c r="D23" s="40">
        <v>337</v>
      </c>
      <c r="E23" s="40">
        <v>1044</v>
      </c>
      <c r="F23" s="40">
        <v>37166.400000000001</v>
      </c>
    </row>
    <row r="24" spans="1:6" x14ac:dyDescent="0.2">
      <c r="A24" s="339"/>
      <c r="B24" s="124" t="s">
        <v>167</v>
      </c>
      <c r="C24" s="40"/>
      <c r="D24" s="40"/>
      <c r="E24" s="40">
        <v>0</v>
      </c>
      <c r="F24" s="40">
        <v>0</v>
      </c>
    </row>
    <row r="25" spans="1:6" x14ac:dyDescent="0.2">
      <c r="A25" s="339"/>
      <c r="B25" s="55" t="s">
        <v>496</v>
      </c>
      <c r="C25" s="45"/>
      <c r="D25" s="45">
        <f>SUM(D16:D24)</f>
        <v>6642</v>
      </c>
      <c r="E25" s="45">
        <f>SUM(E16:E24)</f>
        <v>62771</v>
      </c>
      <c r="F25" s="45">
        <f>SUM(F16:F24)</f>
        <v>3357000.9</v>
      </c>
    </row>
    <row r="26" spans="1:6" ht="11.25" customHeight="1" x14ac:dyDescent="0.2">
      <c r="A26" s="339" t="s">
        <v>41</v>
      </c>
      <c r="B26" s="124" t="s">
        <v>168</v>
      </c>
      <c r="C26" s="40"/>
      <c r="D26" s="186">
        <v>1351</v>
      </c>
      <c r="E26" s="186">
        <v>49240</v>
      </c>
      <c r="F26" s="186">
        <v>13652606.600000001</v>
      </c>
    </row>
    <row r="27" spans="1:6" x14ac:dyDescent="0.2">
      <c r="A27" s="339"/>
      <c r="B27" s="124" t="s">
        <v>169</v>
      </c>
      <c r="C27" s="40"/>
      <c r="D27" s="186">
        <v>26</v>
      </c>
      <c r="E27" s="186">
        <v>390</v>
      </c>
      <c r="F27" s="186">
        <v>283413</v>
      </c>
    </row>
    <row r="28" spans="1:6" x14ac:dyDescent="0.2">
      <c r="A28" s="339"/>
      <c r="B28" s="55" t="s">
        <v>499</v>
      </c>
      <c r="C28" s="45"/>
      <c r="D28" s="45">
        <f>SUM(D26:D27)</f>
        <v>1377</v>
      </c>
      <c r="E28" s="45">
        <f>SUM(E26:E27)</f>
        <v>49630</v>
      </c>
      <c r="F28" s="45">
        <f>SUM(F26:F27)</f>
        <v>13936019.600000001</v>
      </c>
    </row>
    <row r="29" spans="1:6" ht="12.75" customHeight="1" x14ac:dyDescent="0.2">
      <c r="A29" s="339" t="s">
        <v>170</v>
      </c>
      <c r="B29" s="124" t="s">
        <v>171</v>
      </c>
      <c r="C29" s="40"/>
      <c r="D29" s="40">
        <v>7</v>
      </c>
      <c r="E29" s="40">
        <v>10</v>
      </c>
      <c r="F29" s="40">
        <v>5093</v>
      </c>
    </row>
    <row r="30" spans="1:6" x14ac:dyDescent="0.2">
      <c r="A30" s="339"/>
      <c r="B30" s="124" t="s">
        <v>172</v>
      </c>
      <c r="C30" s="40"/>
      <c r="D30" s="40">
        <v>34</v>
      </c>
      <c r="E30" s="40">
        <v>109</v>
      </c>
      <c r="F30" s="40">
        <v>54031.3</v>
      </c>
    </row>
    <row r="31" spans="1:6" x14ac:dyDescent="0.2">
      <c r="A31" s="339"/>
      <c r="B31" s="124" t="s">
        <v>173</v>
      </c>
      <c r="C31" s="40"/>
      <c r="D31" s="40">
        <v>39</v>
      </c>
      <c r="E31" s="40">
        <v>124</v>
      </c>
      <c r="F31" s="40">
        <v>48034.6</v>
      </c>
    </row>
    <row r="32" spans="1:6" x14ac:dyDescent="0.2">
      <c r="A32" s="339"/>
      <c r="B32" s="55" t="s">
        <v>500</v>
      </c>
      <c r="C32" s="45"/>
      <c r="D32" s="45">
        <f>SUM(D29:D31)</f>
        <v>80</v>
      </c>
      <c r="E32" s="45">
        <f>SUM(E29:E31)</f>
        <v>243</v>
      </c>
      <c r="F32" s="45">
        <f>SUM(F29:F31)</f>
        <v>107158.9</v>
      </c>
    </row>
    <row r="33" spans="1:1024" ht="11.25" customHeight="1" x14ac:dyDescent="0.2">
      <c r="A33" s="339" t="s">
        <v>42</v>
      </c>
      <c r="B33" s="124" t="s">
        <v>174</v>
      </c>
      <c r="C33" s="40"/>
      <c r="D33" s="206">
        <v>0.04</v>
      </c>
      <c r="E33" s="186">
        <v>3.2</v>
      </c>
      <c r="F33" s="186">
        <v>3711.0400000000004</v>
      </c>
    </row>
    <row r="34" spans="1:1024" x14ac:dyDescent="0.2">
      <c r="A34" s="339"/>
      <c r="B34" s="124" t="s">
        <v>175</v>
      </c>
      <c r="C34" s="40"/>
      <c r="D34" s="206">
        <v>3.28</v>
      </c>
      <c r="E34" s="186">
        <v>492</v>
      </c>
      <c r="F34" s="186">
        <v>1889280</v>
      </c>
    </row>
    <row r="35" spans="1:1024" x14ac:dyDescent="0.2">
      <c r="A35" s="339"/>
      <c r="B35" s="124" t="s">
        <v>176</v>
      </c>
      <c r="C35" s="40"/>
      <c r="D35" s="206">
        <v>5.99</v>
      </c>
      <c r="E35" s="186">
        <v>701</v>
      </c>
      <c r="F35" s="186">
        <v>2863591.3800000004</v>
      </c>
    </row>
    <row r="36" spans="1:1024" x14ac:dyDescent="0.2">
      <c r="A36" s="339"/>
      <c r="B36" s="125" t="s">
        <v>501</v>
      </c>
      <c r="C36" s="126"/>
      <c r="D36" s="127">
        <f>SUM(D33:D35)</f>
        <v>9.31</v>
      </c>
      <c r="E36" s="126">
        <f>SUM(E33:E35)</f>
        <v>1196.2</v>
      </c>
      <c r="F36" s="126">
        <f>SUM(F33:F35)</f>
        <v>4756582.42</v>
      </c>
    </row>
    <row r="37" spans="1:1024" x14ac:dyDescent="0.2">
      <c r="A37" s="339"/>
      <c r="B37" s="124" t="s">
        <v>178</v>
      </c>
      <c r="C37" s="40"/>
      <c r="D37" s="40"/>
      <c r="E37" s="186">
        <v>1199201</v>
      </c>
      <c r="F37" s="186">
        <v>2866090.39</v>
      </c>
    </row>
    <row r="38" spans="1:1024" x14ac:dyDescent="0.2">
      <c r="A38" s="339"/>
      <c r="B38" s="55" t="s">
        <v>502</v>
      </c>
      <c r="C38" s="45"/>
      <c r="D38" s="47">
        <f>D36</f>
        <v>9.31</v>
      </c>
      <c r="E38" s="45"/>
      <c r="F38" s="45">
        <f>SUM(F36:F37)</f>
        <v>7622672.8100000005</v>
      </c>
    </row>
    <row r="39" spans="1:1024" ht="11.25" customHeight="1" x14ac:dyDescent="0.2">
      <c r="A39" s="339" t="s">
        <v>43</v>
      </c>
      <c r="B39" s="128" t="s">
        <v>179</v>
      </c>
      <c r="C39" s="126"/>
      <c r="D39" s="126"/>
      <c r="E39" s="126"/>
      <c r="F39" s="126"/>
    </row>
    <row r="40" spans="1:1024" x14ac:dyDescent="0.2">
      <c r="A40" s="339"/>
      <c r="B40" s="124" t="s">
        <v>180</v>
      </c>
      <c r="C40" s="40"/>
      <c r="D40" s="40">
        <v>48</v>
      </c>
      <c r="E40" s="40">
        <v>1271</v>
      </c>
      <c r="F40" s="40">
        <v>646134.03333333333</v>
      </c>
    </row>
    <row r="41" spans="1:1024" s="39" customFormat="1" x14ac:dyDescent="0.2">
      <c r="A41" s="343"/>
      <c r="B41" s="190" t="s">
        <v>400</v>
      </c>
      <c r="C41" s="191"/>
      <c r="D41" s="191">
        <v>1</v>
      </c>
      <c r="E41" s="191">
        <v>3</v>
      </c>
      <c r="F41" s="191">
        <v>6000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</row>
    <row r="42" spans="1:1024" x14ac:dyDescent="0.2">
      <c r="A42" s="339"/>
      <c r="B42" s="124" t="s">
        <v>181</v>
      </c>
      <c r="C42" s="40"/>
      <c r="D42" s="40">
        <v>9</v>
      </c>
      <c r="E42" s="40">
        <v>158</v>
      </c>
      <c r="F42" s="40">
        <v>51097.200000000004</v>
      </c>
    </row>
    <row r="43" spans="1:1024" x14ac:dyDescent="0.2">
      <c r="A43" s="339"/>
      <c r="B43" s="124" t="s">
        <v>182</v>
      </c>
      <c r="C43" s="40"/>
      <c r="D43" s="40">
        <v>67</v>
      </c>
      <c r="E43" s="40">
        <v>1608</v>
      </c>
      <c r="F43" s="40">
        <v>597256.79999999958</v>
      </c>
    </row>
    <row r="44" spans="1:1024" x14ac:dyDescent="0.2">
      <c r="A44" s="339"/>
      <c r="B44" s="124" t="s">
        <v>183</v>
      </c>
      <c r="C44" s="40"/>
      <c r="D44" s="40">
        <v>3</v>
      </c>
      <c r="E44" s="40">
        <v>50</v>
      </c>
      <c r="F44" s="40">
        <v>44065</v>
      </c>
    </row>
    <row r="45" spans="1:1024" x14ac:dyDescent="0.2">
      <c r="A45" s="339"/>
      <c r="B45" s="124" t="s">
        <v>184</v>
      </c>
      <c r="C45" s="40"/>
      <c r="D45" s="40">
        <v>10</v>
      </c>
      <c r="E45" s="40">
        <v>182</v>
      </c>
      <c r="F45" s="40">
        <v>34234.199999999997</v>
      </c>
    </row>
    <row r="46" spans="1:1024" x14ac:dyDescent="0.2">
      <c r="A46" s="339"/>
      <c r="B46" s="124" t="s">
        <v>185</v>
      </c>
      <c r="C46" s="40"/>
      <c r="D46" s="40">
        <v>20</v>
      </c>
      <c r="E46" s="40">
        <v>374</v>
      </c>
      <c r="F46" s="40">
        <v>152554.59999999998</v>
      </c>
    </row>
    <row r="47" spans="1:1024" x14ac:dyDescent="0.2">
      <c r="A47" s="339"/>
      <c r="B47" s="124" t="s">
        <v>186</v>
      </c>
      <c r="C47" s="40"/>
      <c r="D47" s="40">
        <v>5</v>
      </c>
      <c r="E47" s="40">
        <v>60</v>
      </c>
      <c r="F47" s="40">
        <v>28326</v>
      </c>
    </row>
    <row r="48" spans="1:1024" x14ac:dyDescent="0.2">
      <c r="A48" s="339"/>
      <c r="B48" s="124" t="s">
        <v>187</v>
      </c>
      <c r="C48" s="40"/>
      <c r="D48" s="40">
        <v>26</v>
      </c>
      <c r="E48" s="40">
        <v>403</v>
      </c>
      <c r="F48" s="40">
        <v>129403.3</v>
      </c>
    </row>
    <row r="49" spans="1:6" x14ac:dyDescent="0.2">
      <c r="A49" s="339"/>
      <c r="B49" s="128" t="s">
        <v>188</v>
      </c>
      <c r="C49" s="126"/>
      <c r="D49" s="126"/>
      <c r="E49" s="126"/>
      <c r="F49" s="126"/>
    </row>
    <row r="50" spans="1:6" x14ac:dyDescent="0.2">
      <c r="A50" s="339"/>
      <c r="B50" s="124" t="s">
        <v>189</v>
      </c>
      <c r="C50" s="40"/>
      <c r="D50" s="40">
        <v>176</v>
      </c>
      <c r="E50" s="40">
        <v>4606</v>
      </c>
      <c r="F50" s="40">
        <v>1056001.394318182</v>
      </c>
    </row>
    <row r="51" spans="1:6" x14ac:dyDescent="0.2">
      <c r="A51" s="339"/>
      <c r="B51" s="124" t="s">
        <v>190</v>
      </c>
      <c r="C51" s="40"/>
      <c r="D51" s="40">
        <v>270</v>
      </c>
      <c r="E51" s="40">
        <v>3862</v>
      </c>
      <c r="F51" s="40">
        <v>1450721.6800000004</v>
      </c>
    </row>
    <row r="52" spans="1:6" x14ac:dyDescent="0.2">
      <c r="A52" s="339"/>
      <c r="B52" s="124" t="s">
        <v>191</v>
      </c>
      <c r="C52" s="40"/>
      <c r="D52" s="40">
        <v>49</v>
      </c>
      <c r="E52" s="40">
        <v>581</v>
      </c>
      <c r="F52" s="40">
        <v>442397.11428571423</v>
      </c>
    </row>
    <row r="53" spans="1:6" x14ac:dyDescent="0.2">
      <c r="A53" s="339"/>
      <c r="B53" s="124" t="s">
        <v>192</v>
      </c>
      <c r="C53" s="40"/>
      <c r="D53" s="40">
        <v>160</v>
      </c>
      <c r="E53" s="40">
        <v>3915</v>
      </c>
      <c r="F53" s="40">
        <v>2963153.3906250005</v>
      </c>
    </row>
    <row r="54" spans="1:6" x14ac:dyDescent="0.2">
      <c r="A54" s="339"/>
      <c r="B54" s="124" t="s">
        <v>193</v>
      </c>
      <c r="C54" s="40"/>
      <c r="D54" s="40">
        <v>72</v>
      </c>
      <c r="E54" s="40">
        <v>1819</v>
      </c>
      <c r="F54" s="40">
        <v>846562.6</v>
      </c>
    </row>
    <row r="55" spans="1:6" x14ac:dyDescent="0.2">
      <c r="A55" s="339"/>
      <c r="B55" s="124" t="s">
        <v>194</v>
      </c>
      <c r="C55" s="40"/>
      <c r="D55" s="40">
        <v>61</v>
      </c>
      <c r="E55" s="40">
        <v>1427</v>
      </c>
      <c r="F55" s="40">
        <v>715535.2295081967</v>
      </c>
    </row>
    <row r="56" spans="1:6" x14ac:dyDescent="0.2">
      <c r="A56" s="339"/>
      <c r="B56" s="124" t="s">
        <v>195</v>
      </c>
      <c r="C56" s="40"/>
      <c r="D56" s="40">
        <v>390</v>
      </c>
      <c r="E56" s="40">
        <v>9408</v>
      </c>
      <c r="F56" s="40">
        <v>18005363.298461534</v>
      </c>
    </row>
    <row r="57" spans="1:6" x14ac:dyDescent="0.2">
      <c r="A57" s="339"/>
      <c r="B57" s="124" t="s">
        <v>196</v>
      </c>
      <c r="C57" s="40"/>
      <c r="D57" s="40">
        <v>77</v>
      </c>
      <c r="E57" s="40">
        <v>1360</v>
      </c>
      <c r="F57" s="40">
        <v>1191591.3766233767</v>
      </c>
    </row>
    <row r="58" spans="1:6" x14ac:dyDescent="0.2">
      <c r="A58" s="339"/>
      <c r="B58" s="124" t="s">
        <v>197</v>
      </c>
      <c r="C58" s="40"/>
      <c r="D58" s="40">
        <v>0</v>
      </c>
      <c r="E58" s="40">
        <v>0</v>
      </c>
      <c r="F58" s="40">
        <v>0</v>
      </c>
    </row>
    <row r="59" spans="1:6" x14ac:dyDescent="0.2">
      <c r="A59" s="339"/>
      <c r="B59" s="124" t="s">
        <v>198</v>
      </c>
      <c r="C59" s="40"/>
      <c r="D59" s="40">
        <v>31</v>
      </c>
      <c r="E59" s="40">
        <v>399</v>
      </c>
      <c r="F59" s="40">
        <v>1226565.9000000001</v>
      </c>
    </row>
    <row r="60" spans="1:6" x14ac:dyDescent="0.2">
      <c r="A60" s="339"/>
      <c r="B60" s="128" t="s">
        <v>199</v>
      </c>
      <c r="C60" s="126"/>
      <c r="D60" s="126"/>
      <c r="E60" s="126"/>
      <c r="F60" s="126"/>
    </row>
    <row r="61" spans="1:6" x14ac:dyDescent="0.2">
      <c r="A61" s="339"/>
      <c r="B61" s="124" t="s">
        <v>200</v>
      </c>
      <c r="C61" s="40"/>
      <c r="D61" s="40">
        <v>74</v>
      </c>
      <c r="E61" s="40">
        <v>932</v>
      </c>
      <c r="F61" s="40">
        <v>773897.53513513505</v>
      </c>
    </row>
    <row r="62" spans="1:6" x14ac:dyDescent="0.2">
      <c r="A62" s="339"/>
      <c r="B62" s="124" t="s">
        <v>201</v>
      </c>
      <c r="C62" s="40"/>
      <c r="D62" s="40">
        <v>8</v>
      </c>
      <c r="E62" s="40">
        <v>144</v>
      </c>
      <c r="F62" s="40">
        <v>74505.600000000006</v>
      </c>
    </row>
    <row r="63" spans="1:6" x14ac:dyDescent="0.2">
      <c r="A63" s="339"/>
      <c r="B63" s="124" t="s">
        <v>202</v>
      </c>
      <c r="C63" s="40"/>
      <c r="D63" s="40">
        <v>25</v>
      </c>
      <c r="E63" s="40">
        <v>520</v>
      </c>
      <c r="F63" s="40">
        <v>396032</v>
      </c>
    </row>
    <row r="64" spans="1:6" x14ac:dyDescent="0.2">
      <c r="A64" s="339"/>
      <c r="B64" s="128" t="s">
        <v>203</v>
      </c>
      <c r="C64" s="129"/>
      <c r="D64" s="129"/>
      <c r="E64" s="129"/>
      <c r="F64" s="129"/>
    </row>
    <row r="65" spans="1:1024" x14ac:dyDescent="0.2">
      <c r="A65" s="339"/>
      <c r="B65" s="124" t="s">
        <v>204</v>
      </c>
      <c r="C65" s="40"/>
      <c r="D65" s="40">
        <v>18</v>
      </c>
      <c r="E65" s="40">
        <v>162</v>
      </c>
      <c r="F65" s="40">
        <v>120058.2</v>
      </c>
    </row>
    <row r="66" spans="1:1024" x14ac:dyDescent="0.2">
      <c r="A66" s="339"/>
      <c r="B66" s="124" t="s">
        <v>205</v>
      </c>
      <c r="C66" s="40"/>
      <c r="D66" s="40">
        <v>133</v>
      </c>
      <c r="E66" s="40">
        <v>3822</v>
      </c>
      <c r="F66" s="40">
        <v>1774399.4210526322</v>
      </c>
    </row>
    <row r="67" spans="1:1024" x14ac:dyDescent="0.2">
      <c r="A67" s="339"/>
      <c r="B67" s="124" t="s">
        <v>206</v>
      </c>
      <c r="C67" s="40"/>
      <c r="D67" s="40">
        <v>15</v>
      </c>
      <c r="E67" s="40">
        <v>227</v>
      </c>
      <c r="F67" s="40">
        <v>116450.99999999999</v>
      </c>
    </row>
    <row r="68" spans="1:1024" x14ac:dyDescent="0.2">
      <c r="A68" s="339"/>
      <c r="B68" s="124" t="s">
        <v>207</v>
      </c>
      <c r="C68" s="40"/>
      <c r="D68" s="40">
        <v>9</v>
      </c>
      <c r="E68" s="40">
        <v>60</v>
      </c>
      <c r="F68" s="40">
        <v>33150</v>
      </c>
    </row>
    <row r="69" spans="1:1024" s="39" customFormat="1" x14ac:dyDescent="0.2">
      <c r="A69" s="343"/>
      <c r="B69" s="190" t="s">
        <v>401</v>
      </c>
      <c r="C69" s="191"/>
      <c r="D69" s="191">
        <v>1</v>
      </c>
      <c r="E69" s="191">
        <v>12</v>
      </c>
      <c r="F69" s="191">
        <v>7917.6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  <c r="AHU69" s="4"/>
      <c r="AHV69" s="4"/>
      <c r="AHW69" s="4"/>
      <c r="AHX69" s="4"/>
      <c r="AHY69" s="4"/>
      <c r="AHZ69" s="4"/>
      <c r="AIA69" s="4"/>
      <c r="AIB69" s="4"/>
      <c r="AIC69" s="4"/>
      <c r="AID69" s="4"/>
      <c r="AIE69" s="4"/>
      <c r="AIF69" s="4"/>
      <c r="AIG69" s="4"/>
      <c r="AIH69" s="4"/>
      <c r="AII69" s="4"/>
      <c r="AIJ69" s="4"/>
      <c r="AIK69" s="4"/>
      <c r="AIL69" s="4"/>
      <c r="AIM69" s="4"/>
      <c r="AIN69" s="4"/>
      <c r="AIO69" s="4"/>
      <c r="AIP69" s="4"/>
      <c r="AIQ69" s="4"/>
      <c r="AIR69" s="4"/>
      <c r="AIS69" s="4"/>
      <c r="AIT69" s="4"/>
      <c r="AIU69" s="4"/>
      <c r="AIV69" s="4"/>
      <c r="AIW69" s="4"/>
      <c r="AIX69" s="4"/>
      <c r="AIY69" s="4"/>
      <c r="AIZ69" s="4"/>
      <c r="AJA69" s="4"/>
      <c r="AJB69" s="4"/>
      <c r="AJC69" s="4"/>
      <c r="AJD69" s="4"/>
      <c r="AJE69" s="4"/>
      <c r="AJF69" s="4"/>
      <c r="AJG69" s="4"/>
      <c r="AJH69" s="4"/>
      <c r="AJI69" s="4"/>
      <c r="AJJ69" s="4"/>
      <c r="AJK69" s="4"/>
      <c r="AJL69" s="4"/>
      <c r="AJM69" s="4"/>
      <c r="AJN69" s="4"/>
      <c r="AJO69" s="4"/>
      <c r="AJP69" s="4"/>
      <c r="AJQ69" s="4"/>
      <c r="AJR69" s="4"/>
      <c r="AJS69" s="4"/>
      <c r="AJT69" s="4"/>
      <c r="AJU69" s="4"/>
      <c r="AJV69" s="4"/>
      <c r="AJW69" s="4"/>
      <c r="AJX69" s="4"/>
      <c r="AJY69" s="4"/>
      <c r="AJZ69" s="4"/>
      <c r="AKA69" s="4"/>
      <c r="AKB69" s="4"/>
      <c r="AKC69" s="4"/>
      <c r="AKD69" s="4"/>
      <c r="AKE69" s="4"/>
      <c r="AKF69" s="4"/>
      <c r="AKG69" s="4"/>
      <c r="AKH69" s="4"/>
      <c r="AKI69" s="4"/>
      <c r="AKJ69" s="4"/>
      <c r="AKK69" s="4"/>
      <c r="AKL69" s="4"/>
      <c r="AKM69" s="4"/>
      <c r="AKN69" s="4"/>
      <c r="AKO69" s="4"/>
      <c r="AKP69" s="4"/>
      <c r="AKQ69" s="4"/>
      <c r="AKR69" s="4"/>
      <c r="AKS69" s="4"/>
      <c r="AKT69" s="4"/>
      <c r="AKU69" s="4"/>
      <c r="AKV69" s="4"/>
      <c r="AKW69" s="4"/>
      <c r="AKX69" s="4"/>
      <c r="AKY69" s="4"/>
      <c r="AKZ69" s="4"/>
      <c r="ALA69" s="4"/>
      <c r="ALB69" s="4"/>
      <c r="ALC69" s="4"/>
      <c r="ALD69" s="4"/>
      <c r="ALE69" s="4"/>
      <c r="ALF69" s="4"/>
      <c r="ALG69" s="4"/>
      <c r="ALH69" s="4"/>
      <c r="ALI69" s="4"/>
      <c r="ALJ69" s="4"/>
      <c r="ALK69" s="4"/>
      <c r="ALL69" s="4"/>
      <c r="ALM69" s="4"/>
      <c r="ALN69" s="4"/>
      <c r="ALO69" s="4"/>
      <c r="ALP69" s="4"/>
      <c r="ALQ69" s="4"/>
      <c r="ALR69" s="4"/>
      <c r="ALS69" s="4"/>
      <c r="ALT69" s="4"/>
      <c r="ALU69" s="4"/>
      <c r="ALV69" s="4"/>
      <c r="ALW69" s="4"/>
      <c r="ALX69" s="4"/>
      <c r="ALY69" s="4"/>
      <c r="ALZ69" s="4"/>
      <c r="AMA69" s="4"/>
      <c r="AMB69" s="4"/>
      <c r="AMC69" s="4"/>
      <c r="AMD69" s="4"/>
      <c r="AME69" s="4"/>
      <c r="AMF69" s="4"/>
      <c r="AMG69" s="4"/>
      <c r="AMH69" s="4"/>
      <c r="AMI69" s="4"/>
      <c r="AMJ69" s="4"/>
    </row>
    <row r="70" spans="1:1024" x14ac:dyDescent="0.2">
      <c r="A70" s="339"/>
      <c r="B70" s="124" t="s">
        <v>208</v>
      </c>
      <c r="C70" s="40"/>
      <c r="D70" s="40">
        <v>14</v>
      </c>
      <c r="E70" s="40">
        <v>242</v>
      </c>
      <c r="F70" s="40">
        <v>187041.8</v>
      </c>
    </row>
    <row r="71" spans="1:1024" x14ac:dyDescent="0.2">
      <c r="A71" s="339"/>
      <c r="B71" s="124" t="s">
        <v>209</v>
      </c>
      <c r="C71" s="40"/>
      <c r="D71" s="40">
        <v>2</v>
      </c>
      <c r="E71" s="40">
        <v>22</v>
      </c>
      <c r="F71" s="40">
        <v>11070.4</v>
      </c>
    </row>
    <row r="72" spans="1:1024" x14ac:dyDescent="0.2">
      <c r="A72" s="339"/>
      <c r="B72" s="124" t="s">
        <v>210</v>
      </c>
      <c r="C72" s="40"/>
      <c r="D72" s="40">
        <v>1</v>
      </c>
      <c r="E72" s="40">
        <v>7</v>
      </c>
      <c r="F72" s="40">
        <v>11681.599999999999</v>
      </c>
    </row>
    <row r="73" spans="1:1024" x14ac:dyDescent="0.2">
      <c r="A73" s="339"/>
      <c r="B73" s="124" t="s">
        <v>211</v>
      </c>
      <c r="C73" s="40"/>
      <c r="D73" s="40">
        <v>3</v>
      </c>
      <c r="E73" s="40">
        <v>29</v>
      </c>
      <c r="F73" s="40">
        <v>14668.199999999999</v>
      </c>
    </row>
    <row r="74" spans="1:1024" x14ac:dyDescent="0.2">
      <c r="A74" s="339"/>
      <c r="B74" s="128" t="s">
        <v>212</v>
      </c>
      <c r="C74" s="129"/>
      <c r="D74" s="129"/>
      <c r="E74" s="129"/>
      <c r="F74" s="129"/>
    </row>
    <row r="75" spans="1:1024" x14ac:dyDescent="0.2">
      <c r="A75" s="339"/>
      <c r="B75" s="124" t="s">
        <v>213</v>
      </c>
      <c r="C75" s="40"/>
      <c r="D75" s="40">
        <v>6</v>
      </c>
      <c r="E75" s="40">
        <v>74</v>
      </c>
      <c r="F75" s="40">
        <v>157449.80000000002</v>
      </c>
    </row>
    <row r="76" spans="1:1024" x14ac:dyDescent="0.2">
      <c r="A76" s="339"/>
      <c r="B76" s="124" t="s">
        <v>214</v>
      </c>
      <c r="C76" s="40"/>
      <c r="D76" s="40">
        <v>1</v>
      </c>
      <c r="E76" s="40">
        <v>8</v>
      </c>
      <c r="F76" s="40">
        <v>12428</v>
      </c>
    </row>
    <row r="77" spans="1:1024" x14ac:dyDescent="0.2">
      <c r="A77" s="339"/>
      <c r="B77" s="124" t="s">
        <v>215</v>
      </c>
      <c r="C77" s="40"/>
      <c r="D77" s="40">
        <v>3</v>
      </c>
      <c r="E77" s="40">
        <v>33</v>
      </c>
      <c r="F77" s="40">
        <v>39573.599999999999</v>
      </c>
    </row>
    <row r="78" spans="1:1024" x14ac:dyDescent="0.2">
      <c r="A78" s="339"/>
      <c r="B78" s="124" t="s">
        <v>216</v>
      </c>
      <c r="C78" s="40"/>
      <c r="D78" s="40">
        <v>3.51</v>
      </c>
      <c r="E78" s="40">
        <v>526</v>
      </c>
      <c r="F78" s="40">
        <v>1132530.6000000001</v>
      </c>
    </row>
    <row r="79" spans="1:1024" x14ac:dyDescent="0.2">
      <c r="A79" s="339"/>
      <c r="B79" s="124" t="s">
        <v>217</v>
      </c>
      <c r="C79" s="40"/>
      <c r="D79" s="40">
        <v>0.78</v>
      </c>
      <c r="E79" s="40">
        <v>102</v>
      </c>
      <c r="F79" s="40">
        <v>298686.59999999998</v>
      </c>
    </row>
    <row r="80" spans="1:1024" x14ac:dyDescent="0.2">
      <c r="A80" s="339"/>
      <c r="B80" s="55" t="s">
        <v>510</v>
      </c>
      <c r="C80" s="45"/>
      <c r="D80" s="45">
        <f>SUM(D40:D79)</f>
        <v>1792.29</v>
      </c>
      <c r="E80" s="45">
        <f>SUM(E40:E79)</f>
        <v>38408</v>
      </c>
      <c r="F80" s="45">
        <f>SUM(F40:F79)</f>
        <v>34748505.073343106</v>
      </c>
    </row>
    <row r="81" spans="1:6" ht="11.25" customHeight="1" x14ac:dyDescent="0.2">
      <c r="A81" s="339" t="s">
        <v>44</v>
      </c>
      <c r="B81" s="128" t="s">
        <v>218</v>
      </c>
      <c r="C81" s="129">
        <f>SUM(C82:C88)</f>
        <v>1677</v>
      </c>
      <c r="D81" s="129">
        <f>SUM(D82:D88)</f>
        <v>1252</v>
      </c>
      <c r="E81" s="129">
        <f>SUM(E82:E88)</f>
        <v>6771</v>
      </c>
      <c r="F81" s="126"/>
    </row>
    <row r="82" spans="1:6" ht="11.25" customHeight="1" x14ac:dyDescent="0.2">
      <c r="A82" s="339"/>
      <c r="B82" s="124" t="s">
        <v>219</v>
      </c>
      <c r="C82" s="40">
        <v>329</v>
      </c>
      <c r="D82" s="40">
        <v>266</v>
      </c>
      <c r="E82" s="40">
        <v>1330</v>
      </c>
      <c r="F82" s="40">
        <v>553259</v>
      </c>
    </row>
    <row r="83" spans="1:6" x14ac:dyDescent="0.2">
      <c r="A83" s="339"/>
      <c r="B83" s="124" t="s">
        <v>220</v>
      </c>
      <c r="C83" s="40">
        <v>678</v>
      </c>
      <c r="D83" s="40">
        <v>459</v>
      </c>
      <c r="E83" s="40">
        <v>1845</v>
      </c>
      <c r="F83" s="40">
        <v>666480.72549019638</v>
      </c>
    </row>
    <row r="84" spans="1:6" x14ac:dyDescent="0.2">
      <c r="A84" s="339"/>
      <c r="B84" s="124" t="s">
        <v>221</v>
      </c>
      <c r="C84" s="40">
        <v>335</v>
      </c>
      <c r="D84" s="40">
        <v>272</v>
      </c>
      <c r="E84" s="40">
        <v>2051</v>
      </c>
      <c r="F84" s="40">
        <v>1010575.9588235293</v>
      </c>
    </row>
    <row r="85" spans="1:6" x14ac:dyDescent="0.2">
      <c r="A85" s="339"/>
      <c r="B85" s="124" t="s">
        <v>222</v>
      </c>
      <c r="C85" s="40">
        <v>50</v>
      </c>
      <c r="D85" s="40">
        <v>30</v>
      </c>
      <c r="E85" s="40">
        <v>96</v>
      </c>
      <c r="F85" s="40">
        <v>33840</v>
      </c>
    </row>
    <row r="86" spans="1:6" x14ac:dyDescent="0.2">
      <c r="A86" s="339"/>
      <c r="B86" s="124" t="s">
        <v>223</v>
      </c>
      <c r="C86" s="40">
        <v>33</v>
      </c>
      <c r="D86" s="40">
        <v>27</v>
      </c>
      <c r="E86" s="40">
        <v>216</v>
      </c>
      <c r="F86" s="40">
        <v>101390.39999999999</v>
      </c>
    </row>
    <row r="87" spans="1:6" x14ac:dyDescent="0.2">
      <c r="A87" s="339"/>
      <c r="B87" s="124" t="s">
        <v>224</v>
      </c>
      <c r="C87" s="40">
        <v>25</v>
      </c>
      <c r="D87" s="40">
        <v>18</v>
      </c>
      <c r="E87" s="40">
        <v>65</v>
      </c>
      <c r="F87" s="40">
        <v>35750</v>
      </c>
    </row>
    <row r="88" spans="1:6" x14ac:dyDescent="0.2">
      <c r="A88" s="339"/>
      <c r="B88" s="124" t="s">
        <v>225</v>
      </c>
      <c r="C88" s="40">
        <v>227</v>
      </c>
      <c r="D88" s="40">
        <v>180</v>
      </c>
      <c r="E88" s="40">
        <v>1168</v>
      </c>
      <c r="F88" s="40">
        <v>642399.99999999988</v>
      </c>
    </row>
    <row r="89" spans="1:6" x14ac:dyDescent="0.2">
      <c r="A89" s="339"/>
      <c r="B89" s="128" t="s">
        <v>226</v>
      </c>
      <c r="C89" s="129">
        <f>SUM(C90:C91)</f>
        <v>261</v>
      </c>
      <c r="D89" s="129">
        <f>SUM(D90:D91)</f>
        <v>200</v>
      </c>
      <c r="E89" s="129">
        <f>SUM(E90:E91)</f>
        <v>976</v>
      </c>
      <c r="F89" s="126"/>
    </row>
    <row r="90" spans="1:6" x14ac:dyDescent="0.2">
      <c r="A90" s="339"/>
      <c r="B90" s="124" t="s">
        <v>227</v>
      </c>
      <c r="C90" s="40">
        <v>206</v>
      </c>
      <c r="D90" s="40">
        <v>150</v>
      </c>
      <c r="E90" s="40">
        <v>702</v>
      </c>
      <c r="F90" s="40">
        <v>442086.84</v>
      </c>
    </row>
    <row r="91" spans="1:6" x14ac:dyDescent="0.2">
      <c r="A91" s="339"/>
      <c r="B91" s="124" t="s">
        <v>228</v>
      </c>
      <c r="C91" s="40">
        <v>55</v>
      </c>
      <c r="D91" s="40">
        <v>50</v>
      </c>
      <c r="E91" s="40">
        <v>274</v>
      </c>
      <c r="F91" s="40">
        <v>196870.09600000002</v>
      </c>
    </row>
    <row r="92" spans="1:6" x14ac:dyDescent="0.2">
      <c r="A92" s="339"/>
      <c r="B92" s="128" t="s">
        <v>229</v>
      </c>
      <c r="C92" s="129">
        <f>SUM(C93:C95)</f>
        <v>185</v>
      </c>
      <c r="D92" s="129">
        <f>SUM(D93:D95)</f>
        <v>135</v>
      </c>
      <c r="E92" s="129">
        <f>SUM(E93:E95)</f>
        <v>1821</v>
      </c>
      <c r="F92" s="126"/>
    </row>
    <row r="93" spans="1:6" x14ac:dyDescent="0.2">
      <c r="A93" s="339"/>
      <c r="B93" s="124" t="s">
        <v>230</v>
      </c>
      <c r="C93" s="40">
        <v>111</v>
      </c>
      <c r="D93" s="40">
        <v>65</v>
      </c>
      <c r="E93" s="40">
        <v>901</v>
      </c>
      <c r="F93" s="40">
        <v>434732.5</v>
      </c>
    </row>
    <row r="94" spans="1:6" x14ac:dyDescent="0.2">
      <c r="A94" s="339"/>
      <c r="B94" s="124" t="s">
        <v>231</v>
      </c>
      <c r="C94" s="40">
        <v>18</v>
      </c>
      <c r="D94" s="40">
        <v>15</v>
      </c>
      <c r="E94" s="40">
        <v>146</v>
      </c>
      <c r="F94" s="40">
        <v>70445</v>
      </c>
    </row>
    <row r="95" spans="1:6" x14ac:dyDescent="0.2">
      <c r="A95" s="339"/>
      <c r="B95" s="124" t="s">
        <v>232</v>
      </c>
      <c r="C95" s="40">
        <v>56</v>
      </c>
      <c r="D95" s="40">
        <v>55</v>
      </c>
      <c r="E95" s="40">
        <v>774</v>
      </c>
      <c r="F95" s="40">
        <v>509110.46181818179</v>
      </c>
    </row>
    <row r="96" spans="1:6" x14ac:dyDescent="0.2">
      <c r="A96" s="339"/>
      <c r="B96" s="128" t="s">
        <v>233</v>
      </c>
      <c r="C96" s="129">
        <v>7</v>
      </c>
      <c r="D96" s="129">
        <v>6</v>
      </c>
      <c r="E96" s="129">
        <v>41</v>
      </c>
      <c r="F96" s="126">
        <v>17650.5</v>
      </c>
    </row>
    <row r="97" spans="1:1024" x14ac:dyDescent="0.2">
      <c r="A97" s="339"/>
      <c r="B97" s="55" t="s">
        <v>509</v>
      </c>
      <c r="C97" s="45">
        <f>C81+C89+C92+C96</f>
        <v>2130</v>
      </c>
      <c r="D97" s="45">
        <f>D81+D89+D92+D96</f>
        <v>1593</v>
      </c>
      <c r="E97" s="45">
        <f>E81+E89+E92+E96</f>
        <v>9609</v>
      </c>
      <c r="F97" s="45">
        <f>SUM(F82:F96)</f>
        <v>4714591.4821319068</v>
      </c>
    </row>
    <row r="98" spans="1:1024" ht="11.25" customHeight="1" x14ac:dyDescent="0.2">
      <c r="A98" s="345" t="s">
        <v>45</v>
      </c>
      <c r="B98" s="128" t="s">
        <v>234</v>
      </c>
      <c r="C98" s="129">
        <f>SUM(C99:C102)</f>
        <v>202</v>
      </c>
      <c r="D98" s="129">
        <f>SUM(D99:D102)</f>
        <v>127</v>
      </c>
      <c r="E98" s="129">
        <f>SUM(E99:E102)</f>
        <v>329</v>
      </c>
      <c r="F98" s="129">
        <f>SUM(F99:F102)</f>
        <v>231838.16666666666</v>
      </c>
      <c r="G98" s="117"/>
    </row>
    <row r="99" spans="1:1024" ht="11.25" customHeight="1" x14ac:dyDescent="0.2">
      <c r="A99" s="345"/>
      <c r="B99" s="124" t="s">
        <v>235</v>
      </c>
      <c r="C99" s="40">
        <v>101</v>
      </c>
      <c r="D99" s="40">
        <v>75</v>
      </c>
      <c r="E99" s="40">
        <v>190</v>
      </c>
      <c r="F99" s="40">
        <v>110163.26666666668</v>
      </c>
    </row>
    <row r="100" spans="1:1024" x14ac:dyDescent="0.2">
      <c r="A100" s="345"/>
      <c r="B100" s="124" t="s">
        <v>236</v>
      </c>
      <c r="C100" s="40">
        <v>79</v>
      </c>
      <c r="D100" s="40">
        <v>40</v>
      </c>
      <c r="E100" s="40">
        <v>105</v>
      </c>
      <c r="F100" s="40">
        <v>83338.5</v>
      </c>
    </row>
    <row r="101" spans="1:1024" x14ac:dyDescent="0.2">
      <c r="A101" s="345"/>
      <c r="B101" s="124" t="s">
        <v>237</v>
      </c>
      <c r="C101" s="40">
        <v>2</v>
      </c>
      <c r="D101" s="40">
        <v>2</v>
      </c>
      <c r="E101" s="40">
        <v>14</v>
      </c>
      <c r="F101" s="40">
        <v>5726</v>
      </c>
    </row>
    <row r="102" spans="1:1024" x14ac:dyDescent="0.2">
      <c r="A102" s="345"/>
      <c r="B102" s="124" t="s">
        <v>238</v>
      </c>
      <c r="C102" s="40">
        <v>20</v>
      </c>
      <c r="D102" s="40">
        <v>10</v>
      </c>
      <c r="E102" s="40">
        <v>20</v>
      </c>
      <c r="F102" s="40">
        <v>32610.400000000001</v>
      </c>
    </row>
    <row r="103" spans="1:1024" x14ac:dyDescent="0.2">
      <c r="A103" s="345"/>
      <c r="B103" s="128" t="s">
        <v>239</v>
      </c>
      <c r="C103" s="129">
        <f>SUM(C104:C109)</f>
        <v>738</v>
      </c>
      <c r="D103" s="129">
        <f>SUM(D104:D109)</f>
        <v>240</v>
      </c>
      <c r="E103" s="129">
        <f>SUM(E104:E109)</f>
        <v>566</v>
      </c>
      <c r="F103" s="129">
        <f>SUM(F104:F109)</f>
        <v>689344.05592642049</v>
      </c>
      <c r="G103" s="117"/>
    </row>
    <row r="104" spans="1:1024" x14ac:dyDescent="0.2">
      <c r="A104" s="345"/>
      <c r="B104" s="124" t="s">
        <v>240</v>
      </c>
      <c r="C104" s="40">
        <v>425</v>
      </c>
      <c r="D104" s="40">
        <v>107</v>
      </c>
      <c r="E104" s="40">
        <v>142</v>
      </c>
      <c r="F104" s="40">
        <v>203536.2971962617</v>
      </c>
    </row>
    <row r="105" spans="1:1024" x14ac:dyDescent="0.2">
      <c r="A105" s="345"/>
      <c r="B105" s="124" t="s">
        <v>241</v>
      </c>
      <c r="C105" s="40">
        <v>29</v>
      </c>
      <c r="D105" s="40">
        <v>9</v>
      </c>
      <c r="E105" s="40">
        <v>28</v>
      </c>
      <c r="F105" s="40">
        <v>126960.40000000001</v>
      </c>
    </row>
    <row r="106" spans="1:1024" x14ac:dyDescent="0.2">
      <c r="A106" s="345"/>
      <c r="B106" s="124" t="s">
        <v>242</v>
      </c>
      <c r="C106" s="40">
        <v>124</v>
      </c>
      <c r="D106" s="40">
        <v>63</v>
      </c>
      <c r="E106" s="40">
        <v>137</v>
      </c>
      <c r="F106" s="40">
        <v>145675.14444444445</v>
      </c>
    </row>
    <row r="107" spans="1:1024" x14ac:dyDescent="0.2">
      <c r="A107" s="345"/>
      <c r="B107" s="124" t="s">
        <v>243</v>
      </c>
      <c r="C107" s="40">
        <v>24</v>
      </c>
      <c r="D107" s="40">
        <v>24</v>
      </c>
      <c r="E107" s="40">
        <v>66</v>
      </c>
      <c r="F107" s="40">
        <v>55796.4</v>
      </c>
    </row>
    <row r="108" spans="1:1024" x14ac:dyDescent="0.2">
      <c r="A108" s="345"/>
      <c r="B108" s="124" t="s">
        <v>244</v>
      </c>
      <c r="C108" s="40">
        <v>134</v>
      </c>
      <c r="D108" s="40">
        <v>35</v>
      </c>
      <c r="E108" s="40">
        <v>184</v>
      </c>
      <c r="F108" s="40">
        <v>148443.3142857143</v>
      </c>
    </row>
    <row r="109" spans="1:1024" s="39" customFormat="1" x14ac:dyDescent="0.2">
      <c r="A109" s="345"/>
      <c r="B109" s="190" t="s">
        <v>402</v>
      </c>
      <c r="C109" s="191">
        <v>2</v>
      </c>
      <c r="D109" s="191">
        <v>2</v>
      </c>
      <c r="E109" s="191">
        <v>9</v>
      </c>
      <c r="F109" s="191">
        <v>8932.5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</row>
    <row r="110" spans="1:1024" x14ac:dyDescent="0.2">
      <c r="A110" s="345"/>
      <c r="B110" s="128" t="s">
        <v>245</v>
      </c>
      <c r="C110" s="129">
        <f>SUM(C111:C117)</f>
        <v>2265</v>
      </c>
      <c r="D110" s="129">
        <f>SUM(D111:D117)</f>
        <v>427</v>
      </c>
      <c r="E110" s="129">
        <f>SUM(E111:E117)</f>
        <v>195</v>
      </c>
      <c r="F110" s="129">
        <f>SUM(F111:F117)</f>
        <v>247875.96500000003</v>
      </c>
      <c r="G110" s="117"/>
    </row>
    <row r="111" spans="1:1024" x14ac:dyDescent="0.2">
      <c r="A111" s="345"/>
      <c r="B111" s="124" t="s">
        <v>503</v>
      </c>
      <c r="C111" s="40">
        <v>2218</v>
      </c>
      <c r="D111" s="40">
        <v>387</v>
      </c>
      <c r="E111" s="40">
        <v>20</v>
      </c>
      <c r="F111" s="40">
        <v>42319.960000000006</v>
      </c>
      <c r="G111" s="117"/>
    </row>
    <row r="112" spans="1:1024" x14ac:dyDescent="0.2">
      <c r="A112" s="345"/>
      <c r="B112" s="124" t="s">
        <v>247</v>
      </c>
      <c r="C112" s="40">
        <v>2</v>
      </c>
      <c r="D112" s="40">
        <v>2</v>
      </c>
      <c r="E112" s="40">
        <v>13</v>
      </c>
      <c r="F112" s="40">
        <v>18944.899999999998</v>
      </c>
    </row>
    <row r="113" spans="1:17" x14ac:dyDescent="0.2">
      <c r="A113" s="345"/>
      <c r="B113" s="124" t="s">
        <v>248</v>
      </c>
      <c r="C113" s="40">
        <v>10</v>
      </c>
      <c r="D113" s="40">
        <v>6</v>
      </c>
      <c r="E113" s="40">
        <v>17</v>
      </c>
      <c r="F113" s="40">
        <v>16424.550000000003</v>
      </c>
    </row>
    <row r="114" spans="1:17" x14ac:dyDescent="0.2">
      <c r="A114" s="345"/>
      <c r="B114" s="124" t="s">
        <v>249</v>
      </c>
      <c r="C114" s="40">
        <v>9</v>
      </c>
      <c r="D114" s="40">
        <v>8</v>
      </c>
      <c r="E114" s="40">
        <v>49</v>
      </c>
      <c r="F114" s="40">
        <v>86469.075000000012</v>
      </c>
    </row>
    <row r="115" spans="1:17" x14ac:dyDescent="0.2">
      <c r="A115" s="345"/>
      <c r="B115" s="124" t="s">
        <v>250</v>
      </c>
      <c r="C115" s="40">
        <v>12</v>
      </c>
      <c r="D115" s="40">
        <v>12</v>
      </c>
      <c r="E115" s="40">
        <v>42</v>
      </c>
      <c r="F115" s="40">
        <v>39417</v>
      </c>
    </row>
    <row r="116" spans="1:17" x14ac:dyDescent="0.2">
      <c r="A116" s="345"/>
      <c r="B116" s="124" t="s">
        <v>251</v>
      </c>
      <c r="C116" s="40">
        <v>12</v>
      </c>
      <c r="D116" s="40">
        <v>10</v>
      </c>
      <c r="E116" s="40">
        <v>47</v>
      </c>
      <c r="F116" s="40">
        <v>29846.880000000001</v>
      </c>
    </row>
    <row r="117" spans="1:17" x14ac:dyDescent="0.2">
      <c r="A117" s="345"/>
      <c r="B117" s="124" t="s">
        <v>252</v>
      </c>
      <c r="C117" s="40">
        <v>2</v>
      </c>
      <c r="D117" s="40">
        <v>2</v>
      </c>
      <c r="E117" s="40">
        <v>7</v>
      </c>
      <c r="F117" s="40">
        <v>14453.599999999999</v>
      </c>
    </row>
    <row r="118" spans="1:17" ht="11.25" customHeight="1" x14ac:dyDescent="0.2">
      <c r="A118" s="345"/>
      <c r="B118" s="128" t="s">
        <v>253</v>
      </c>
      <c r="C118" s="129">
        <f>SUM(C119:C120)</f>
        <v>24043</v>
      </c>
      <c r="D118" s="129">
        <f>SUM(D119:D120)</f>
        <v>14257</v>
      </c>
      <c r="E118" s="129">
        <f>SUM(E119:E120)</f>
        <v>2676</v>
      </c>
      <c r="F118" s="129">
        <f>SUM(F119:F120)</f>
        <v>2314887.8000000003</v>
      </c>
    </row>
    <row r="119" spans="1:17" ht="11.25" customHeight="1" x14ac:dyDescent="0.2">
      <c r="A119" s="345"/>
      <c r="B119" s="124" t="s">
        <v>254</v>
      </c>
      <c r="C119" s="40">
        <v>24032</v>
      </c>
      <c r="D119" s="40">
        <v>14253</v>
      </c>
      <c r="E119" s="40">
        <v>2674</v>
      </c>
      <c r="F119" s="40">
        <v>2308731.6</v>
      </c>
      <c r="H119" s="130"/>
      <c r="J119" s="28"/>
      <c r="K119" s="28"/>
      <c r="L119" s="28"/>
      <c r="M119" s="28"/>
    </row>
    <row r="120" spans="1:17" ht="11.25" customHeight="1" x14ac:dyDescent="0.2">
      <c r="A120" s="345"/>
      <c r="B120" s="124" t="s">
        <v>255</v>
      </c>
      <c r="C120" s="40">
        <v>11</v>
      </c>
      <c r="D120" s="40">
        <v>4</v>
      </c>
      <c r="E120" s="40">
        <v>2</v>
      </c>
      <c r="F120" s="40">
        <v>6156.2</v>
      </c>
      <c r="H120" s="130"/>
      <c r="I120" s="131"/>
      <c r="J120" s="28"/>
      <c r="K120" s="28"/>
      <c r="L120" s="28"/>
      <c r="M120" s="28"/>
    </row>
    <row r="121" spans="1:17" x14ac:dyDescent="0.2">
      <c r="A121" s="345"/>
      <c r="B121" s="55" t="s">
        <v>508</v>
      </c>
      <c r="C121" s="45">
        <f>C98+C103+C110+C118</f>
        <v>27248</v>
      </c>
      <c r="D121" s="45">
        <f>D98+D103+D110+D118</f>
        <v>15051</v>
      </c>
      <c r="E121" s="45">
        <f>E98+E103+E110+E118</f>
        <v>3766</v>
      </c>
      <c r="F121" s="45">
        <f>F98+F103+F110+F118</f>
        <v>3483945.9875930874</v>
      </c>
      <c r="G121" s="117"/>
      <c r="Q121" s="32"/>
    </row>
    <row r="122" spans="1:17" ht="11.25" customHeight="1" x14ac:dyDescent="0.2">
      <c r="A122" s="339" t="s">
        <v>46</v>
      </c>
      <c r="B122" s="124" t="s">
        <v>256</v>
      </c>
      <c r="C122" s="40">
        <v>108</v>
      </c>
      <c r="D122" s="40">
        <v>83</v>
      </c>
      <c r="E122" s="40">
        <v>48</v>
      </c>
      <c r="F122" s="40">
        <v>114537.60000000001</v>
      </c>
    </row>
    <row r="123" spans="1:17" x14ac:dyDescent="0.2">
      <c r="A123" s="339"/>
      <c r="B123" s="124" t="s">
        <v>257</v>
      </c>
      <c r="C123" s="40">
        <v>8416</v>
      </c>
      <c r="D123" s="40">
        <v>5364</v>
      </c>
      <c r="E123" s="40">
        <v>5154</v>
      </c>
      <c r="F123" s="40"/>
    </row>
    <row r="124" spans="1:17" x14ac:dyDescent="0.2">
      <c r="A124" s="339"/>
      <c r="B124" s="55" t="s">
        <v>507</v>
      </c>
      <c r="C124" s="45">
        <f>SUM(C122:C123)</f>
        <v>8524</v>
      </c>
      <c r="D124" s="45">
        <f>SUM(D122:D123)</f>
        <v>5447</v>
      </c>
      <c r="E124" s="45">
        <f>SUM(E122:E123)</f>
        <v>5202</v>
      </c>
      <c r="F124" s="45">
        <f>SUM(F122:F123)</f>
        <v>114537.60000000001</v>
      </c>
    </row>
    <row r="125" spans="1:17" ht="11.25" customHeight="1" x14ac:dyDescent="0.2">
      <c r="A125" s="339" t="s">
        <v>47</v>
      </c>
      <c r="B125" s="124" t="s">
        <v>258</v>
      </c>
      <c r="C125" s="40"/>
      <c r="D125" s="40"/>
      <c r="E125" s="40">
        <v>662</v>
      </c>
      <c r="F125" s="40">
        <v>3179917</v>
      </c>
    </row>
    <row r="126" spans="1:17" x14ac:dyDescent="0.2">
      <c r="A126" s="339"/>
      <c r="B126" s="124" t="s">
        <v>259</v>
      </c>
      <c r="C126" s="40"/>
      <c r="D126" s="40"/>
      <c r="E126" s="40">
        <v>21</v>
      </c>
      <c r="F126" s="40">
        <v>93996</v>
      </c>
    </row>
    <row r="127" spans="1:17" x14ac:dyDescent="0.2">
      <c r="A127" s="339"/>
      <c r="B127" s="124" t="s">
        <v>260</v>
      </c>
      <c r="C127" s="40"/>
      <c r="D127" s="40"/>
      <c r="E127" s="40">
        <v>7</v>
      </c>
      <c r="F127" s="40">
        <v>29690.499999999996</v>
      </c>
    </row>
    <row r="128" spans="1:17" x14ac:dyDescent="0.2">
      <c r="A128" s="339"/>
      <c r="B128" s="55" t="s">
        <v>506</v>
      </c>
      <c r="C128" s="45"/>
      <c r="D128" s="45"/>
      <c r="E128" s="45">
        <f>SUM(E125:E127)</f>
        <v>690</v>
      </c>
      <c r="F128" s="45">
        <f>SUM(F125:F127)</f>
        <v>3303603.5</v>
      </c>
    </row>
    <row r="129" spans="1:7" ht="11.25" customHeight="1" x14ac:dyDescent="0.2">
      <c r="A129" s="339" t="s">
        <v>48</v>
      </c>
      <c r="B129" s="124" t="s">
        <v>261</v>
      </c>
      <c r="C129" s="40">
        <v>50</v>
      </c>
      <c r="D129" s="40">
        <v>50</v>
      </c>
      <c r="E129" s="40">
        <v>156</v>
      </c>
      <c r="F129" s="40">
        <v>144175.20000000001</v>
      </c>
    </row>
    <row r="130" spans="1:7" x14ac:dyDescent="0.2">
      <c r="A130" s="339"/>
      <c r="B130" s="124" t="s">
        <v>262</v>
      </c>
      <c r="C130" s="40">
        <v>2265</v>
      </c>
      <c r="D130" s="40">
        <v>1979</v>
      </c>
      <c r="E130" s="40">
        <v>9843</v>
      </c>
      <c r="F130" s="40"/>
    </row>
    <row r="131" spans="1:7" x14ac:dyDescent="0.2">
      <c r="A131" s="339"/>
      <c r="B131" s="55" t="s">
        <v>505</v>
      </c>
      <c r="C131" s="45">
        <f>SUM(C129:C130)</f>
        <v>2315</v>
      </c>
      <c r="D131" s="45">
        <f>SUM(D129:D130)</f>
        <v>2029</v>
      </c>
      <c r="E131" s="45">
        <f>SUM(E129:E130)</f>
        <v>9999</v>
      </c>
      <c r="F131" s="45">
        <f>SUM(F129:F130)</f>
        <v>144175.20000000001</v>
      </c>
    </row>
    <row r="132" spans="1:7" ht="11.25" customHeight="1" x14ac:dyDescent="0.2">
      <c r="A132" s="346" t="s">
        <v>49</v>
      </c>
      <c r="B132" s="124" t="s">
        <v>513</v>
      </c>
      <c r="C132" s="40">
        <v>13022</v>
      </c>
      <c r="D132" s="40">
        <v>10867</v>
      </c>
      <c r="E132" s="40">
        <v>17859</v>
      </c>
      <c r="F132" s="40">
        <v>23506015.800000001</v>
      </c>
    </row>
    <row r="133" spans="1:7" ht="11.25" customHeight="1" x14ac:dyDescent="0.2">
      <c r="A133" s="354"/>
      <c r="B133" s="124" t="s">
        <v>263</v>
      </c>
      <c r="C133" s="40"/>
      <c r="D133" s="40">
        <v>4</v>
      </c>
      <c r="E133" s="40">
        <v>2</v>
      </c>
      <c r="F133" s="40">
        <v>1080</v>
      </c>
      <c r="G133" s="123"/>
    </row>
    <row r="134" spans="1:7" x14ac:dyDescent="0.2">
      <c r="A134" s="347"/>
      <c r="B134" s="55" t="s">
        <v>504</v>
      </c>
      <c r="C134" s="45">
        <f>SUM(C132:C133)</f>
        <v>13022</v>
      </c>
      <c r="D134" s="45">
        <f>SUM(D132:D133)</f>
        <v>10871</v>
      </c>
      <c r="E134" s="45">
        <f>SUM(E132:E133)</f>
        <v>17861</v>
      </c>
      <c r="F134" s="220">
        <f>SUM(F132:F133)</f>
        <v>23507095.800000001</v>
      </c>
    </row>
    <row r="135" spans="1:7" x14ac:dyDescent="0.2">
      <c r="A135" s="346" t="s">
        <v>52</v>
      </c>
      <c r="B135" s="348" t="s">
        <v>511</v>
      </c>
      <c r="C135" s="349"/>
      <c r="D135" s="350"/>
      <c r="E135" s="265" t="s">
        <v>50</v>
      </c>
      <c r="F135" s="265" t="s">
        <v>51</v>
      </c>
    </row>
    <row r="136" spans="1:7" x14ac:dyDescent="0.2">
      <c r="A136" s="347"/>
      <c r="B136" s="351"/>
      <c r="C136" s="352"/>
      <c r="D136" s="353"/>
      <c r="E136" s="45">
        <v>57291</v>
      </c>
      <c r="F136" s="220">
        <v>36833529.719999999</v>
      </c>
    </row>
    <row r="137" spans="1:7" x14ac:dyDescent="0.2">
      <c r="A137" s="344" t="s">
        <v>472</v>
      </c>
      <c r="B137" s="344"/>
      <c r="C137" s="300">
        <f>F136+F134+F131+F128+F124+F121+F97+F80+F38+F28+F25+F15+F10+F32</f>
        <v>143810246.37306812</v>
      </c>
      <c r="D137" s="300"/>
      <c r="E137" s="300"/>
      <c r="F137" s="300"/>
    </row>
    <row r="138" spans="1:7" x14ac:dyDescent="0.2">
      <c r="A138" s="298" t="s">
        <v>469</v>
      </c>
      <c r="B138" s="298"/>
      <c r="C138" s="298"/>
      <c r="D138" s="298"/>
      <c r="E138" s="298"/>
      <c r="F138" s="298"/>
    </row>
  </sheetData>
  <mergeCells count="20">
    <mergeCell ref="A137:B137"/>
    <mergeCell ref="C137:F137"/>
    <mergeCell ref="A138:F138"/>
    <mergeCell ref="A98:A121"/>
    <mergeCell ref="A122:A124"/>
    <mergeCell ref="A125:A128"/>
    <mergeCell ref="A129:A131"/>
    <mergeCell ref="A135:A136"/>
    <mergeCell ref="B135:D136"/>
    <mergeCell ref="A132:A134"/>
    <mergeCell ref="A26:A28"/>
    <mergeCell ref="A29:A32"/>
    <mergeCell ref="A33:A38"/>
    <mergeCell ref="A39:A80"/>
    <mergeCell ref="A81:A97"/>
    <mergeCell ref="A1:F1"/>
    <mergeCell ref="A2:B2"/>
    <mergeCell ref="A3:A10"/>
    <mergeCell ref="A11:A15"/>
    <mergeCell ref="A16:A25"/>
  </mergeCells>
  <pageMargins left="0.7" right="0.7" top="0.75" bottom="0.75" header="0.51180555555555496" footer="0.51180555555555496"/>
  <pageSetup paperSize="9" orientation="portrait" horizontalDpi="300" verticalDpi="300"/>
  <ignoredErrors>
    <ignoredError sqref="C92:E92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AMJ137"/>
  <sheetViews>
    <sheetView workbookViewId="0">
      <selection activeCell="A3" sqref="A3:A135"/>
    </sheetView>
  </sheetViews>
  <sheetFormatPr baseColWidth="10" defaultColWidth="11" defaultRowHeight="12.75" x14ac:dyDescent="0.2"/>
  <cols>
    <col min="1" max="1" width="11" style="48"/>
    <col min="2" max="2" width="26.7109375" style="48" customWidth="1"/>
    <col min="3" max="5" width="11" style="48"/>
    <col min="6" max="6" width="12.7109375" style="48" customWidth="1"/>
    <col min="7" max="1024" width="11" style="48"/>
  </cols>
  <sheetData>
    <row r="1" spans="1:10" x14ac:dyDescent="0.2">
      <c r="A1" s="295" t="s">
        <v>429</v>
      </c>
      <c r="B1" s="295"/>
      <c r="C1" s="295"/>
      <c r="D1" s="295"/>
      <c r="E1" s="295"/>
      <c r="F1" s="295"/>
      <c r="G1" s="295"/>
    </row>
    <row r="2" spans="1:10" ht="33.75" x14ac:dyDescent="0.2">
      <c r="A2" s="338"/>
      <c r="B2" s="338"/>
      <c r="C2" s="266" t="s">
        <v>466</v>
      </c>
      <c r="D2" s="266" t="s">
        <v>467</v>
      </c>
      <c r="E2" s="266" t="s">
        <v>475</v>
      </c>
      <c r="F2" s="266" t="s">
        <v>468</v>
      </c>
      <c r="G2" s="266" t="s">
        <v>476</v>
      </c>
      <c r="I2" s="39"/>
      <c r="J2" s="226"/>
    </row>
    <row r="3" spans="1:10" ht="11.25" customHeight="1" x14ac:dyDescent="0.2">
      <c r="A3" s="339" t="s">
        <v>38</v>
      </c>
      <c r="B3" s="56" t="s">
        <v>148</v>
      </c>
      <c r="C3" s="40">
        <f>'QA1'!F3</f>
        <v>2632201.0000000005</v>
      </c>
      <c r="D3" s="138">
        <v>2042597.7</v>
      </c>
      <c r="E3" s="43">
        <f t="shared" ref="E3:E8" si="0">(C3-D3)/D3</f>
        <v>0.28865365901469514</v>
      </c>
      <c r="F3" s="40">
        <v>2199525.9</v>
      </c>
      <c r="G3" s="43">
        <f t="shared" ref="G3:G8" si="1">(F3-D3)/D3</f>
        <v>7.6827757125154869E-2</v>
      </c>
      <c r="I3" s="39"/>
    </row>
    <row r="4" spans="1:10" x14ac:dyDescent="0.2">
      <c r="A4" s="339"/>
      <c r="B4" s="56" t="s">
        <v>149</v>
      </c>
      <c r="C4" s="40">
        <f>'QA1'!F4</f>
        <v>6384170.5999999996</v>
      </c>
      <c r="D4" s="138">
        <v>5399825.0999999996</v>
      </c>
      <c r="E4" s="43">
        <f t="shared" si="0"/>
        <v>0.1822921079425332</v>
      </c>
      <c r="F4" s="40">
        <v>5326174.5999999996</v>
      </c>
      <c r="G4" s="43">
        <f t="shared" si="1"/>
        <v>-1.3639423247245546E-2</v>
      </c>
      <c r="I4" s="86"/>
    </row>
    <row r="5" spans="1:10" x14ac:dyDescent="0.2">
      <c r="A5" s="339"/>
      <c r="B5" s="56" t="s">
        <v>150</v>
      </c>
      <c r="C5" s="40">
        <f>'QA1'!F5</f>
        <v>1735778</v>
      </c>
      <c r="D5" s="138">
        <v>2007579.6</v>
      </c>
      <c r="E5" s="43">
        <f t="shared" si="0"/>
        <v>-0.13538770766548938</v>
      </c>
      <c r="F5" s="40">
        <v>1444742</v>
      </c>
      <c r="G5" s="43">
        <f t="shared" si="1"/>
        <v>-0.28035630567276143</v>
      </c>
      <c r="I5" s="52"/>
    </row>
    <row r="6" spans="1:10" x14ac:dyDescent="0.2">
      <c r="A6" s="339"/>
      <c r="B6" s="56" t="s">
        <v>151</v>
      </c>
      <c r="C6" s="40">
        <f>'QA1'!F6</f>
        <v>257968.50000000003</v>
      </c>
      <c r="D6" s="138">
        <v>172170</v>
      </c>
      <c r="E6" s="43">
        <f t="shared" si="0"/>
        <v>0.49833594702909934</v>
      </c>
      <c r="F6" s="40">
        <v>172170</v>
      </c>
      <c r="G6" s="43">
        <f t="shared" si="1"/>
        <v>0</v>
      </c>
      <c r="I6" s="52"/>
    </row>
    <row r="7" spans="1:10" x14ac:dyDescent="0.2">
      <c r="A7" s="339"/>
      <c r="B7" s="56" t="s">
        <v>152</v>
      </c>
      <c r="C7" s="40">
        <f>'QA1'!F7</f>
        <v>87074</v>
      </c>
      <c r="D7" s="138">
        <v>116436</v>
      </c>
      <c r="E7" s="43">
        <f t="shared" si="0"/>
        <v>-0.25217286749802464</v>
      </c>
      <c r="F7" s="40">
        <v>81380</v>
      </c>
      <c r="G7" s="43">
        <f t="shared" si="1"/>
        <v>-0.30107526881720431</v>
      </c>
    </row>
    <row r="8" spans="1:10" x14ac:dyDescent="0.2">
      <c r="A8" s="339"/>
      <c r="B8" s="56" t="s">
        <v>153</v>
      </c>
      <c r="C8" s="40">
        <f>'QA1'!F8</f>
        <v>163113.60000000001</v>
      </c>
      <c r="D8" s="138">
        <v>129654</v>
      </c>
      <c r="E8" s="43">
        <f t="shared" si="0"/>
        <v>0.25806839742699805</v>
      </c>
      <c r="F8" s="40">
        <v>117935.99999999999</v>
      </c>
      <c r="G8" s="43">
        <f t="shared" si="1"/>
        <v>-9.0379008746355793E-2</v>
      </c>
    </row>
    <row r="9" spans="1:10" x14ac:dyDescent="0.2">
      <c r="A9" s="339"/>
      <c r="B9" s="56" t="s">
        <v>154</v>
      </c>
      <c r="C9" s="40">
        <f>'QA1'!F9</f>
        <v>7813.2000000000007</v>
      </c>
      <c r="D9" s="138">
        <v>1665.6</v>
      </c>
      <c r="E9" s="138" t="s">
        <v>523</v>
      </c>
      <c r="F9" s="138">
        <v>7078.8</v>
      </c>
      <c r="G9" s="138" t="s">
        <v>523</v>
      </c>
    </row>
    <row r="10" spans="1:10" x14ac:dyDescent="0.2">
      <c r="A10" s="339"/>
      <c r="B10" s="84" t="s">
        <v>498</v>
      </c>
      <c r="C10" s="45">
        <f>SUM(C3:C9)</f>
        <v>11268118.899999999</v>
      </c>
      <c r="D10" s="45">
        <f>SUM(D3:D9)</f>
        <v>9869928</v>
      </c>
      <c r="E10" s="108">
        <f t="shared" ref="E10:E38" si="2">(C10-D10)/D10</f>
        <v>0.14166171222322985</v>
      </c>
      <c r="F10" s="45">
        <f>SUM(F3:F9)</f>
        <v>9349007.3000000007</v>
      </c>
      <c r="G10" s="108">
        <f t="shared" ref="G10:G38" si="3">(F10-D10)/D10</f>
        <v>-5.2778571434360946E-2</v>
      </c>
    </row>
    <row r="11" spans="1:10" ht="11.25" customHeight="1" x14ac:dyDescent="0.2">
      <c r="A11" s="339" t="s">
        <v>39</v>
      </c>
      <c r="B11" s="56" t="s">
        <v>155</v>
      </c>
      <c r="C11" s="40">
        <f>'QA1'!F11</f>
        <v>508266</v>
      </c>
      <c r="D11" s="40">
        <v>425316.00000000006</v>
      </c>
      <c r="E11" s="43">
        <f t="shared" si="2"/>
        <v>0.1950314589622773</v>
      </c>
      <c r="F11" s="40">
        <v>464508</v>
      </c>
      <c r="G11" s="43">
        <f t="shared" si="3"/>
        <v>9.2147955872809717E-2</v>
      </c>
    </row>
    <row r="12" spans="1:10" x14ac:dyDescent="0.2">
      <c r="A12" s="339"/>
      <c r="B12" s="56" t="s">
        <v>156</v>
      </c>
      <c r="C12" s="40">
        <f>'QA1'!F12</f>
        <v>40700</v>
      </c>
      <c r="D12" s="40">
        <v>54642.599999999991</v>
      </c>
      <c r="E12" s="43">
        <f t="shared" si="2"/>
        <v>-0.2551598935628977</v>
      </c>
      <c r="F12" s="40">
        <v>62400.499999999993</v>
      </c>
      <c r="G12" s="43">
        <f t="shared" si="3"/>
        <v>0.14197530864197536</v>
      </c>
    </row>
    <row r="13" spans="1:10" x14ac:dyDescent="0.2">
      <c r="A13" s="339"/>
      <c r="B13" s="56" t="s">
        <v>157</v>
      </c>
      <c r="C13" s="40">
        <f>'QA1'!F13</f>
        <v>114566.7</v>
      </c>
      <c r="D13" s="40">
        <v>85835.8</v>
      </c>
      <c r="E13" s="43">
        <f t="shared" si="2"/>
        <v>0.33471931292071599</v>
      </c>
      <c r="F13" s="40">
        <v>100317.29999999999</v>
      </c>
      <c r="G13" s="43">
        <f t="shared" si="3"/>
        <v>0.16871165644171762</v>
      </c>
    </row>
    <row r="14" spans="1:10" x14ac:dyDescent="0.2">
      <c r="A14" s="339"/>
      <c r="B14" s="56" t="s">
        <v>158</v>
      </c>
      <c r="C14" s="40">
        <f>'QA1'!F14</f>
        <v>5758.2000000000007</v>
      </c>
      <c r="D14" s="40">
        <v>8181.5999999999995</v>
      </c>
      <c r="E14" s="43">
        <f t="shared" si="2"/>
        <v>-0.29620123203285409</v>
      </c>
      <c r="F14" s="40">
        <v>6136.2</v>
      </c>
      <c r="G14" s="43">
        <f t="shared" si="3"/>
        <v>-0.24999999999999997</v>
      </c>
    </row>
    <row r="15" spans="1:10" x14ac:dyDescent="0.2">
      <c r="A15" s="339"/>
      <c r="B15" s="84" t="s">
        <v>497</v>
      </c>
      <c r="C15" s="45">
        <f>SUM(C11:C14)</f>
        <v>669290.89999999991</v>
      </c>
      <c r="D15" s="45">
        <f>SUM(D11:D14)</f>
        <v>573976</v>
      </c>
      <c r="E15" s="108">
        <f t="shared" si="2"/>
        <v>0.16606077606032291</v>
      </c>
      <c r="F15" s="45">
        <f>SUM(F11:F14)</f>
        <v>633362</v>
      </c>
      <c r="G15" s="108">
        <f t="shared" si="3"/>
        <v>0.10346425634521304</v>
      </c>
      <c r="H15" s="52"/>
      <c r="I15" s="52"/>
    </row>
    <row r="16" spans="1:10" ht="11.25" customHeight="1" x14ac:dyDescent="0.2">
      <c r="A16" s="339" t="s">
        <v>40</v>
      </c>
      <c r="B16" s="56" t="s">
        <v>159</v>
      </c>
      <c r="C16" s="40">
        <f>'QA1'!F16</f>
        <v>934087.5</v>
      </c>
      <c r="D16" s="40">
        <v>5074431.8560000006</v>
      </c>
      <c r="E16" s="43">
        <f t="shared" si="2"/>
        <v>-0.81592274238631535</v>
      </c>
      <c r="F16" s="40">
        <v>495862.38</v>
      </c>
      <c r="G16" s="43">
        <f t="shared" si="3"/>
        <v>-0.90228218762782419</v>
      </c>
    </row>
    <row r="17" spans="1:7" x14ac:dyDescent="0.2">
      <c r="A17" s="339"/>
      <c r="B17" s="56" t="s">
        <v>160</v>
      </c>
      <c r="C17" s="40">
        <f>'QA1'!F17</f>
        <v>111924.2</v>
      </c>
      <c r="D17" s="40">
        <v>180516.7</v>
      </c>
      <c r="E17" s="43">
        <f t="shared" si="2"/>
        <v>-0.3799786944919778</v>
      </c>
      <c r="F17" s="40">
        <v>81929.2</v>
      </c>
      <c r="G17" s="43">
        <f t="shared" si="3"/>
        <v>-0.54614060638157025</v>
      </c>
    </row>
    <row r="18" spans="1:7" x14ac:dyDescent="0.2">
      <c r="A18" s="339"/>
      <c r="B18" s="222" t="s">
        <v>161</v>
      </c>
      <c r="C18" s="223">
        <f>'QA1'!F18</f>
        <v>0</v>
      </c>
      <c r="D18" s="223">
        <v>18194.400000000001</v>
      </c>
      <c r="E18" s="224">
        <f t="shared" si="2"/>
        <v>-1</v>
      </c>
      <c r="F18" s="223">
        <v>0</v>
      </c>
      <c r="G18" s="224">
        <f t="shared" si="3"/>
        <v>-1</v>
      </c>
    </row>
    <row r="19" spans="1:7" x14ac:dyDescent="0.2">
      <c r="A19" s="339"/>
      <c r="B19" s="56" t="s">
        <v>162</v>
      </c>
      <c r="C19" s="40">
        <f>'QA1'!F19</f>
        <v>954223.9</v>
      </c>
      <c r="D19" s="40">
        <v>2122050</v>
      </c>
      <c r="E19" s="43">
        <f t="shared" si="2"/>
        <v>-0.55032920996206502</v>
      </c>
      <c r="F19" s="40">
        <v>445028.5</v>
      </c>
      <c r="G19" s="43">
        <f t="shared" si="3"/>
        <v>-0.79028368794326243</v>
      </c>
    </row>
    <row r="20" spans="1:7" x14ac:dyDescent="0.2">
      <c r="A20" s="339"/>
      <c r="B20" s="56" t="s">
        <v>163</v>
      </c>
      <c r="C20" s="40">
        <f>'QA1'!F20</f>
        <v>1152816</v>
      </c>
      <c r="D20" s="40">
        <v>2005104.6</v>
      </c>
      <c r="E20" s="43">
        <f t="shared" si="2"/>
        <v>-0.42505942084018961</v>
      </c>
      <c r="F20" s="40">
        <v>1024506</v>
      </c>
      <c r="G20" s="43">
        <f t="shared" si="3"/>
        <v>-0.48905109489051096</v>
      </c>
    </row>
    <row r="21" spans="1:7" x14ac:dyDescent="0.2">
      <c r="A21" s="339"/>
      <c r="B21" s="222" t="s">
        <v>164</v>
      </c>
      <c r="C21" s="223">
        <f>'QA1'!F21</f>
        <v>0</v>
      </c>
      <c r="D21" s="223">
        <v>56491.86</v>
      </c>
      <c r="E21" s="224">
        <f t="shared" si="2"/>
        <v>-1</v>
      </c>
      <c r="F21" s="223">
        <v>0</v>
      </c>
      <c r="G21" s="224">
        <f t="shared" si="3"/>
        <v>-1</v>
      </c>
    </row>
    <row r="22" spans="1:7" x14ac:dyDescent="0.2">
      <c r="A22" s="339"/>
      <c r="B22" s="56" t="s">
        <v>165</v>
      </c>
      <c r="C22" s="40">
        <f>'QA1'!F22</f>
        <v>166782.90000000002</v>
      </c>
      <c r="D22" s="40">
        <v>127271.76</v>
      </c>
      <c r="E22" s="43">
        <f t="shared" si="2"/>
        <v>0.31044703082600594</v>
      </c>
      <c r="F22" s="40">
        <v>96873.9</v>
      </c>
      <c r="G22" s="43">
        <f t="shared" si="3"/>
        <v>-0.23884214377172125</v>
      </c>
    </row>
    <row r="23" spans="1:7" x14ac:dyDescent="0.2">
      <c r="A23" s="339"/>
      <c r="B23" s="56" t="s">
        <v>166</v>
      </c>
      <c r="C23" s="40">
        <f>'QA1'!F23</f>
        <v>37166.400000000001</v>
      </c>
      <c r="D23" s="40">
        <v>104059.2</v>
      </c>
      <c r="E23" s="43">
        <f t="shared" si="2"/>
        <v>-0.6428340790626873</v>
      </c>
      <c r="F23" s="40">
        <v>51051.6</v>
      </c>
      <c r="G23" s="43">
        <f t="shared" si="3"/>
        <v>-0.50939849624060152</v>
      </c>
    </row>
    <row r="24" spans="1:7" x14ac:dyDescent="0.2">
      <c r="A24" s="339"/>
      <c r="B24" s="222" t="s">
        <v>167</v>
      </c>
      <c r="C24" s="223">
        <f>'QA1'!F24</f>
        <v>0</v>
      </c>
      <c r="D24" s="223">
        <v>5470060.0999999996</v>
      </c>
      <c r="E24" s="224">
        <f t="shared" si="2"/>
        <v>-1</v>
      </c>
      <c r="F24" s="223">
        <v>0</v>
      </c>
      <c r="G24" s="224">
        <f t="shared" si="3"/>
        <v>-1</v>
      </c>
    </row>
    <row r="25" spans="1:7" x14ac:dyDescent="0.2">
      <c r="A25" s="339"/>
      <c r="B25" s="84" t="s">
        <v>496</v>
      </c>
      <c r="C25" s="45">
        <f>SUM(C16:C24)</f>
        <v>3357000.9</v>
      </c>
      <c r="D25" s="45">
        <f>SUM(D16:D24)</f>
        <v>15158180.476</v>
      </c>
      <c r="E25" s="108">
        <f t="shared" si="2"/>
        <v>-0.77853536542099155</v>
      </c>
      <c r="F25" s="45">
        <f>SUM(F16:F24)</f>
        <v>2195251.58</v>
      </c>
      <c r="G25" s="108">
        <f t="shared" si="3"/>
        <v>-0.85517710496482413</v>
      </c>
    </row>
    <row r="26" spans="1:7" ht="11.25" customHeight="1" x14ac:dyDescent="0.2">
      <c r="A26" s="339" t="s">
        <v>41</v>
      </c>
      <c r="B26" s="56" t="s">
        <v>168</v>
      </c>
      <c r="C26" s="186">
        <f>'QA1'!F26</f>
        <v>13652606.600000001</v>
      </c>
      <c r="D26" s="186">
        <v>18879893.800000004</v>
      </c>
      <c r="E26" s="43">
        <f t="shared" si="2"/>
        <v>-0.27687058282075727</v>
      </c>
      <c r="F26" s="186">
        <v>18420503.501466282</v>
      </c>
      <c r="G26" s="202">
        <f t="shared" si="3"/>
        <v>-2.4332250138701661E-2</v>
      </c>
    </row>
    <row r="27" spans="1:7" x14ac:dyDescent="0.2">
      <c r="A27" s="339"/>
      <c r="B27" s="56" t="s">
        <v>169</v>
      </c>
      <c r="C27" s="40">
        <f>'QA1'!F27</f>
        <v>283413</v>
      </c>
      <c r="D27" s="40">
        <v>301353</v>
      </c>
      <c r="E27" s="43">
        <f t="shared" si="2"/>
        <v>-5.9531512876925069E-2</v>
      </c>
      <c r="F27" s="40">
        <v>301353</v>
      </c>
      <c r="G27" s="43">
        <f t="shared" si="3"/>
        <v>0</v>
      </c>
    </row>
    <row r="28" spans="1:7" x14ac:dyDescent="0.2">
      <c r="A28" s="339"/>
      <c r="B28" s="84" t="s">
        <v>499</v>
      </c>
      <c r="C28" s="45">
        <f>SUM(C26:C27)</f>
        <v>13936019.600000001</v>
      </c>
      <c r="D28" s="45">
        <f>SUM(D26:D27)</f>
        <v>19181246.800000004</v>
      </c>
      <c r="E28" s="228">
        <f t="shared" si="2"/>
        <v>-0.27345600912658097</v>
      </c>
      <c r="F28" s="45">
        <f>SUM(F26:F27)</f>
        <v>18721856.501466282</v>
      </c>
      <c r="G28" s="108">
        <f t="shared" si="3"/>
        <v>-2.3949970683538813E-2</v>
      </c>
    </row>
    <row r="29" spans="1:7" ht="12.75" customHeight="1" x14ac:dyDescent="0.2">
      <c r="A29" s="339" t="s">
        <v>170</v>
      </c>
      <c r="B29" s="56" t="s">
        <v>171</v>
      </c>
      <c r="C29" s="40">
        <f>'QA1'!F29</f>
        <v>5093</v>
      </c>
      <c r="D29" s="40">
        <v>3024.0000000000005</v>
      </c>
      <c r="E29" s="43">
        <f t="shared" si="2"/>
        <v>0.68419312169312141</v>
      </c>
      <c r="F29" s="40">
        <v>3360</v>
      </c>
      <c r="G29" s="43">
        <f t="shared" si="3"/>
        <v>0.11111111111111094</v>
      </c>
    </row>
    <row r="30" spans="1:7" x14ac:dyDescent="0.2">
      <c r="A30" s="339"/>
      <c r="B30" s="56" t="s">
        <v>172</v>
      </c>
      <c r="C30" s="40">
        <f>'QA1'!F30</f>
        <v>54031.3</v>
      </c>
      <c r="D30" s="40">
        <v>65855.8</v>
      </c>
      <c r="E30" s="43">
        <f t="shared" si="2"/>
        <v>-0.17955138347723359</v>
      </c>
      <c r="F30" s="40">
        <v>60832.9</v>
      </c>
      <c r="G30" s="43">
        <f t="shared" si="3"/>
        <v>-7.6271186440677985E-2</v>
      </c>
    </row>
    <row r="31" spans="1:7" x14ac:dyDescent="0.2">
      <c r="A31" s="339"/>
      <c r="B31" s="56" t="s">
        <v>173</v>
      </c>
      <c r="C31" s="40">
        <f>'QA1'!F31</f>
        <v>48034.6</v>
      </c>
      <c r="D31" s="40">
        <v>52302</v>
      </c>
      <c r="E31" s="43">
        <f t="shared" si="2"/>
        <v>-8.1591526136667841E-2</v>
      </c>
      <c r="F31" s="40">
        <v>216181.6</v>
      </c>
      <c r="G31" s="43">
        <f t="shared" si="3"/>
        <v>3.1333333333333333</v>
      </c>
    </row>
    <row r="32" spans="1:7" x14ac:dyDescent="0.2">
      <c r="A32" s="339"/>
      <c r="B32" s="84" t="s">
        <v>500</v>
      </c>
      <c r="C32" s="45">
        <f>SUM(C29:C31)</f>
        <v>107158.9</v>
      </c>
      <c r="D32" s="45">
        <f>SUM(D29:D31)</f>
        <v>121181.8</v>
      </c>
      <c r="E32" s="108">
        <f t="shared" si="2"/>
        <v>-0.11571787182563725</v>
      </c>
      <c r="F32" s="45">
        <f>SUM(F29:F31)</f>
        <v>280374.5</v>
      </c>
      <c r="G32" s="108">
        <f t="shared" si="3"/>
        <v>1.3136683891475454</v>
      </c>
    </row>
    <row r="33" spans="1:1024" ht="11.25" customHeight="1" x14ac:dyDescent="0.2">
      <c r="A33" s="339" t="s">
        <v>42</v>
      </c>
      <c r="B33" s="56" t="s">
        <v>174</v>
      </c>
      <c r="C33" s="186">
        <f>'QA1'!F33</f>
        <v>3711.0400000000004</v>
      </c>
      <c r="D33" s="186">
        <v>3534.4000000000005</v>
      </c>
      <c r="E33" s="43">
        <f t="shared" si="2"/>
        <v>4.9977365323675825E-2</v>
      </c>
      <c r="F33" s="186">
        <v>3534.4000000000005</v>
      </c>
      <c r="G33" s="43">
        <f t="shared" si="3"/>
        <v>0</v>
      </c>
    </row>
    <row r="34" spans="1:1024" x14ac:dyDescent="0.2">
      <c r="A34" s="339"/>
      <c r="B34" s="56" t="s">
        <v>175</v>
      </c>
      <c r="C34" s="186">
        <f>'QA1'!F34</f>
        <v>1889280</v>
      </c>
      <c r="D34" s="186">
        <v>2206986.5999999996</v>
      </c>
      <c r="E34" s="43">
        <f t="shared" si="2"/>
        <v>-0.14395492931402468</v>
      </c>
      <c r="F34" s="186">
        <v>1988713.1999999997</v>
      </c>
      <c r="G34" s="43">
        <f t="shared" si="3"/>
        <v>-9.8901098901098869E-2</v>
      </c>
    </row>
    <row r="35" spans="1:1024" x14ac:dyDescent="0.2">
      <c r="A35" s="339"/>
      <c r="B35" s="56" t="s">
        <v>176</v>
      </c>
      <c r="C35" s="186">
        <f>'QA1'!F35</f>
        <v>2863591.3800000004</v>
      </c>
      <c r="D35" s="186">
        <v>2787496.2</v>
      </c>
      <c r="E35" s="43">
        <f t="shared" si="2"/>
        <v>2.7298756496959588E-2</v>
      </c>
      <c r="F35" s="186">
        <v>2511003.8070000005</v>
      </c>
      <c r="G35" s="43">
        <f t="shared" si="3"/>
        <v>-9.9190231362467754E-2</v>
      </c>
    </row>
    <row r="36" spans="1:1024" x14ac:dyDescent="0.2">
      <c r="A36" s="339"/>
      <c r="B36" s="140" t="s">
        <v>177</v>
      </c>
      <c r="C36" s="126">
        <f>SUM(C33:C35)</f>
        <v>4756582.42</v>
      </c>
      <c r="D36" s="126">
        <f>SUM(D33:D35)</f>
        <v>4998017.1999999993</v>
      </c>
      <c r="E36" s="141">
        <f t="shared" si="2"/>
        <v>-4.8306112271882411E-2</v>
      </c>
      <c r="F36" s="126">
        <f>SUM(F33:F35)</f>
        <v>4503251.4069999997</v>
      </c>
      <c r="G36" s="141">
        <f t="shared" si="3"/>
        <v>-9.8992415032105069E-2</v>
      </c>
    </row>
    <row r="37" spans="1:1024" x14ac:dyDescent="0.2">
      <c r="A37" s="339"/>
      <c r="B37" s="56" t="s">
        <v>178</v>
      </c>
      <c r="C37" s="186">
        <f>'QA1'!F37</f>
        <v>2866090.39</v>
      </c>
      <c r="D37" s="186">
        <v>758679.12</v>
      </c>
      <c r="E37" s="43">
        <f t="shared" si="2"/>
        <v>2.7777372731702434</v>
      </c>
      <c r="F37" s="186">
        <v>2734178.28</v>
      </c>
      <c r="G37" s="43">
        <f t="shared" si="3"/>
        <v>2.6038665200117799</v>
      </c>
    </row>
    <row r="38" spans="1:1024" x14ac:dyDescent="0.2">
      <c r="A38" s="339"/>
      <c r="B38" s="84" t="s">
        <v>502</v>
      </c>
      <c r="C38" s="45">
        <f>SUM(C36:C37)</f>
        <v>7622672.8100000005</v>
      </c>
      <c r="D38" s="45">
        <f>SUM(D36:D37)</f>
        <v>5756696.3199999994</v>
      </c>
      <c r="E38" s="108">
        <f t="shared" si="2"/>
        <v>0.32414016412802565</v>
      </c>
      <c r="F38" s="79">
        <f>SUM(F36:F37)</f>
        <v>7237429.686999999</v>
      </c>
      <c r="G38" s="108">
        <f t="shared" si="3"/>
        <v>0.25721929465961474</v>
      </c>
    </row>
    <row r="39" spans="1:1024" ht="11.25" customHeight="1" x14ac:dyDescent="0.2">
      <c r="A39" s="339" t="s">
        <v>43</v>
      </c>
      <c r="B39" s="355" t="s">
        <v>179</v>
      </c>
      <c r="C39" s="356"/>
      <c r="D39" s="356"/>
      <c r="E39" s="356"/>
      <c r="F39" s="356"/>
      <c r="G39" s="357"/>
    </row>
    <row r="40" spans="1:1024" x14ac:dyDescent="0.2">
      <c r="A40" s="339"/>
      <c r="B40" s="56" t="s">
        <v>180</v>
      </c>
      <c r="C40" s="40">
        <f>'QA1'!F40</f>
        <v>646134.03333333333</v>
      </c>
      <c r="D40" s="40">
        <v>814867.62</v>
      </c>
      <c r="E40" s="43">
        <f t="shared" ref="E40:E47" si="4">(C40-D40)/D40</f>
        <v>-0.20706870972080921</v>
      </c>
      <c r="F40" s="40">
        <v>839300.44166936795</v>
      </c>
      <c r="G40" s="43">
        <f t="shared" ref="G40:G47" si="5">(F40-D40)/D40</f>
        <v>2.9983792544570561E-2</v>
      </c>
    </row>
    <row r="41" spans="1:1024" s="39" customFormat="1" x14ac:dyDescent="0.2">
      <c r="A41" s="343"/>
      <c r="B41" s="187" t="s">
        <v>400</v>
      </c>
      <c r="C41" s="42">
        <f>'QA1'!F41</f>
        <v>6000</v>
      </c>
      <c r="D41" s="191">
        <v>0</v>
      </c>
      <c r="E41" s="225"/>
      <c r="F41" s="191">
        <v>0</v>
      </c>
      <c r="G41" s="225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  <c r="IW41" s="52"/>
      <c r="IX41" s="52"/>
      <c r="IY41" s="52"/>
      <c r="IZ41" s="52"/>
      <c r="JA41" s="52"/>
      <c r="JB41" s="52"/>
      <c r="JC41" s="52"/>
      <c r="JD41" s="52"/>
      <c r="JE41" s="52"/>
      <c r="JF41" s="52"/>
      <c r="JG41" s="52"/>
      <c r="JH41" s="52"/>
      <c r="JI41" s="52"/>
      <c r="JJ41" s="52"/>
      <c r="JK41" s="52"/>
      <c r="JL41" s="52"/>
      <c r="JM41" s="52"/>
      <c r="JN41" s="52"/>
      <c r="JO41" s="52"/>
      <c r="JP41" s="52"/>
      <c r="JQ41" s="52"/>
      <c r="JR41" s="52"/>
      <c r="JS41" s="52"/>
      <c r="JT41" s="52"/>
      <c r="JU41" s="52"/>
      <c r="JV41" s="52"/>
      <c r="JW41" s="52"/>
      <c r="JX41" s="52"/>
      <c r="JY41" s="52"/>
      <c r="JZ41" s="52"/>
      <c r="KA41" s="52"/>
      <c r="KB41" s="52"/>
      <c r="KC41" s="52"/>
      <c r="KD41" s="52"/>
      <c r="KE41" s="52"/>
      <c r="KF41" s="52"/>
      <c r="KG41" s="52"/>
      <c r="KH41" s="52"/>
      <c r="KI41" s="52"/>
      <c r="KJ41" s="52"/>
      <c r="KK41" s="52"/>
      <c r="KL41" s="52"/>
      <c r="KM41" s="52"/>
      <c r="KN41" s="52"/>
      <c r="KO41" s="52"/>
      <c r="KP41" s="52"/>
      <c r="KQ41" s="52"/>
      <c r="KR41" s="52"/>
      <c r="KS41" s="52"/>
      <c r="KT41" s="52"/>
      <c r="KU41" s="52"/>
      <c r="KV41" s="52"/>
      <c r="KW41" s="52"/>
      <c r="KX41" s="52"/>
      <c r="KY41" s="52"/>
      <c r="KZ41" s="52"/>
      <c r="LA41" s="52"/>
      <c r="LB41" s="52"/>
      <c r="LC41" s="52"/>
      <c r="LD41" s="52"/>
      <c r="LE41" s="52"/>
      <c r="LF41" s="52"/>
      <c r="LG41" s="52"/>
      <c r="LH41" s="52"/>
      <c r="LI41" s="52"/>
      <c r="LJ41" s="52"/>
      <c r="LK41" s="52"/>
      <c r="LL41" s="52"/>
      <c r="LM41" s="52"/>
      <c r="LN41" s="52"/>
      <c r="LO41" s="52"/>
      <c r="LP41" s="52"/>
      <c r="LQ41" s="52"/>
      <c r="LR41" s="52"/>
      <c r="LS41" s="52"/>
      <c r="LT41" s="52"/>
      <c r="LU41" s="52"/>
      <c r="LV41" s="52"/>
      <c r="LW41" s="52"/>
      <c r="LX41" s="52"/>
      <c r="LY41" s="52"/>
      <c r="LZ41" s="52"/>
      <c r="MA41" s="52"/>
      <c r="MB41" s="52"/>
      <c r="MC41" s="52"/>
      <c r="MD41" s="52"/>
      <c r="ME41" s="52"/>
      <c r="MF41" s="52"/>
      <c r="MG41" s="52"/>
      <c r="MH41" s="52"/>
      <c r="MI41" s="52"/>
      <c r="MJ41" s="52"/>
      <c r="MK41" s="52"/>
      <c r="ML41" s="52"/>
      <c r="MM41" s="52"/>
      <c r="MN41" s="52"/>
      <c r="MO41" s="52"/>
      <c r="MP41" s="52"/>
      <c r="MQ41" s="52"/>
      <c r="MR41" s="52"/>
      <c r="MS41" s="52"/>
      <c r="MT41" s="52"/>
      <c r="MU41" s="52"/>
      <c r="MV41" s="52"/>
      <c r="MW41" s="52"/>
      <c r="MX41" s="52"/>
      <c r="MY41" s="52"/>
      <c r="MZ41" s="52"/>
      <c r="NA41" s="52"/>
      <c r="NB41" s="52"/>
      <c r="NC41" s="52"/>
      <c r="ND41" s="52"/>
      <c r="NE41" s="52"/>
      <c r="NF41" s="52"/>
      <c r="NG41" s="52"/>
      <c r="NH41" s="52"/>
      <c r="NI41" s="52"/>
      <c r="NJ41" s="52"/>
      <c r="NK41" s="52"/>
      <c r="NL41" s="52"/>
      <c r="NM41" s="52"/>
      <c r="NN41" s="52"/>
      <c r="NO41" s="52"/>
      <c r="NP41" s="52"/>
      <c r="NQ41" s="52"/>
      <c r="NR41" s="52"/>
      <c r="NS41" s="52"/>
      <c r="NT41" s="52"/>
      <c r="NU41" s="52"/>
      <c r="NV41" s="52"/>
      <c r="NW41" s="52"/>
      <c r="NX41" s="52"/>
      <c r="NY41" s="52"/>
      <c r="NZ41" s="52"/>
      <c r="OA41" s="52"/>
      <c r="OB41" s="52"/>
      <c r="OC41" s="52"/>
      <c r="OD41" s="52"/>
      <c r="OE41" s="52"/>
      <c r="OF41" s="52"/>
      <c r="OG41" s="52"/>
      <c r="OH41" s="52"/>
      <c r="OI41" s="52"/>
      <c r="OJ41" s="52"/>
      <c r="OK41" s="52"/>
      <c r="OL41" s="52"/>
      <c r="OM41" s="52"/>
      <c r="ON41" s="52"/>
      <c r="OO41" s="52"/>
      <c r="OP41" s="52"/>
      <c r="OQ41" s="52"/>
      <c r="OR41" s="52"/>
      <c r="OS41" s="52"/>
      <c r="OT41" s="52"/>
      <c r="OU41" s="52"/>
      <c r="OV41" s="52"/>
      <c r="OW41" s="52"/>
      <c r="OX41" s="52"/>
      <c r="OY41" s="52"/>
      <c r="OZ41" s="52"/>
      <c r="PA41" s="52"/>
      <c r="PB41" s="52"/>
      <c r="PC41" s="52"/>
      <c r="PD41" s="52"/>
      <c r="PE41" s="52"/>
      <c r="PF41" s="52"/>
      <c r="PG41" s="52"/>
      <c r="PH41" s="52"/>
      <c r="PI41" s="52"/>
      <c r="PJ41" s="52"/>
      <c r="PK41" s="52"/>
      <c r="PL41" s="52"/>
      <c r="PM41" s="52"/>
      <c r="PN41" s="52"/>
      <c r="PO41" s="52"/>
      <c r="PP41" s="52"/>
      <c r="PQ41" s="52"/>
      <c r="PR41" s="52"/>
      <c r="PS41" s="52"/>
      <c r="PT41" s="52"/>
      <c r="PU41" s="52"/>
      <c r="PV41" s="52"/>
      <c r="PW41" s="52"/>
      <c r="PX41" s="52"/>
      <c r="PY41" s="52"/>
      <c r="PZ41" s="52"/>
      <c r="QA41" s="52"/>
      <c r="QB41" s="52"/>
      <c r="QC41" s="52"/>
      <c r="QD41" s="52"/>
      <c r="QE41" s="52"/>
      <c r="QF41" s="52"/>
      <c r="QG41" s="52"/>
      <c r="QH41" s="52"/>
      <c r="QI41" s="52"/>
      <c r="QJ41" s="52"/>
      <c r="QK41" s="52"/>
      <c r="QL41" s="52"/>
      <c r="QM41" s="52"/>
      <c r="QN41" s="52"/>
      <c r="QO41" s="52"/>
      <c r="QP41" s="52"/>
      <c r="QQ41" s="52"/>
      <c r="QR41" s="52"/>
      <c r="QS41" s="52"/>
      <c r="QT41" s="52"/>
      <c r="QU41" s="52"/>
      <c r="QV41" s="52"/>
      <c r="QW41" s="52"/>
      <c r="QX41" s="52"/>
      <c r="QY41" s="52"/>
      <c r="QZ41" s="52"/>
      <c r="RA41" s="52"/>
      <c r="RB41" s="52"/>
      <c r="RC41" s="52"/>
      <c r="RD41" s="52"/>
      <c r="RE41" s="52"/>
      <c r="RF41" s="52"/>
      <c r="RG41" s="52"/>
      <c r="RH41" s="52"/>
      <c r="RI41" s="52"/>
      <c r="RJ41" s="52"/>
      <c r="RK41" s="52"/>
      <c r="RL41" s="52"/>
      <c r="RM41" s="52"/>
      <c r="RN41" s="52"/>
      <c r="RO41" s="52"/>
      <c r="RP41" s="52"/>
      <c r="RQ41" s="52"/>
      <c r="RR41" s="52"/>
      <c r="RS41" s="52"/>
      <c r="RT41" s="52"/>
      <c r="RU41" s="52"/>
      <c r="RV41" s="52"/>
      <c r="RW41" s="52"/>
      <c r="RX41" s="52"/>
      <c r="RY41" s="52"/>
      <c r="RZ41" s="52"/>
      <c r="SA41" s="52"/>
      <c r="SB41" s="52"/>
      <c r="SC41" s="52"/>
      <c r="SD41" s="52"/>
      <c r="SE41" s="52"/>
      <c r="SF41" s="52"/>
      <c r="SG41" s="52"/>
      <c r="SH41" s="52"/>
      <c r="SI41" s="52"/>
      <c r="SJ41" s="52"/>
      <c r="SK41" s="52"/>
      <c r="SL41" s="52"/>
      <c r="SM41" s="52"/>
      <c r="SN41" s="52"/>
      <c r="SO41" s="52"/>
      <c r="SP41" s="52"/>
      <c r="SQ41" s="52"/>
      <c r="SR41" s="52"/>
      <c r="SS41" s="52"/>
      <c r="ST41" s="52"/>
      <c r="SU41" s="52"/>
      <c r="SV41" s="52"/>
      <c r="SW41" s="52"/>
      <c r="SX41" s="52"/>
      <c r="SY41" s="52"/>
      <c r="SZ41" s="52"/>
      <c r="TA41" s="52"/>
      <c r="TB41" s="52"/>
      <c r="TC41" s="52"/>
      <c r="TD41" s="52"/>
      <c r="TE41" s="52"/>
      <c r="TF41" s="52"/>
      <c r="TG41" s="52"/>
      <c r="TH41" s="52"/>
      <c r="TI41" s="52"/>
      <c r="TJ41" s="52"/>
      <c r="TK41" s="52"/>
      <c r="TL41" s="52"/>
      <c r="TM41" s="52"/>
      <c r="TN41" s="52"/>
      <c r="TO41" s="52"/>
      <c r="TP41" s="52"/>
      <c r="TQ41" s="52"/>
      <c r="TR41" s="52"/>
      <c r="TS41" s="52"/>
      <c r="TT41" s="52"/>
      <c r="TU41" s="52"/>
      <c r="TV41" s="52"/>
      <c r="TW41" s="52"/>
      <c r="TX41" s="52"/>
      <c r="TY41" s="52"/>
      <c r="TZ41" s="52"/>
      <c r="UA41" s="52"/>
      <c r="UB41" s="52"/>
      <c r="UC41" s="52"/>
      <c r="UD41" s="52"/>
      <c r="UE41" s="52"/>
      <c r="UF41" s="52"/>
      <c r="UG41" s="52"/>
      <c r="UH41" s="52"/>
      <c r="UI41" s="52"/>
      <c r="UJ41" s="52"/>
      <c r="UK41" s="52"/>
      <c r="UL41" s="52"/>
      <c r="UM41" s="52"/>
      <c r="UN41" s="52"/>
      <c r="UO41" s="52"/>
      <c r="UP41" s="52"/>
      <c r="UQ41" s="52"/>
      <c r="UR41" s="52"/>
      <c r="US41" s="52"/>
      <c r="UT41" s="52"/>
      <c r="UU41" s="52"/>
      <c r="UV41" s="52"/>
      <c r="UW41" s="52"/>
      <c r="UX41" s="52"/>
      <c r="UY41" s="52"/>
      <c r="UZ41" s="52"/>
      <c r="VA41" s="52"/>
      <c r="VB41" s="52"/>
      <c r="VC41" s="52"/>
      <c r="VD41" s="52"/>
      <c r="VE41" s="52"/>
      <c r="VF41" s="52"/>
      <c r="VG41" s="52"/>
      <c r="VH41" s="52"/>
      <c r="VI41" s="52"/>
      <c r="VJ41" s="52"/>
      <c r="VK41" s="52"/>
      <c r="VL41" s="52"/>
      <c r="VM41" s="52"/>
      <c r="VN41" s="52"/>
      <c r="VO41" s="52"/>
      <c r="VP41" s="52"/>
      <c r="VQ41" s="52"/>
      <c r="VR41" s="52"/>
      <c r="VS41" s="52"/>
      <c r="VT41" s="52"/>
      <c r="VU41" s="52"/>
      <c r="VV41" s="52"/>
      <c r="VW41" s="52"/>
      <c r="VX41" s="52"/>
      <c r="VY41" s="52"/>
      <c r="VZ41" s="52"/>
      <c r="WA41" s="52"/>
      <c r="WB41" s="52"/>
      <c r="WC41" s="52"/>
      <c r="WD41" s="52"/>
      <c r="WE41" s="52"/>
      <c r="WF41" s="52"/>
      <c r="WG41" s="52"/>
      <c r="WH41" s="52"/>
      <c r="WI41" s="52"/>
      <c r="WJ41" s="52"/>
      <c r="WK41" s="52"/>
      <c r="WL41" s="52"/>
      <c r="WM41" s="52"/>
      <c r="WN41" s="52"/>
      <c r="WO41" s="52"/>
      <c r="WP41" s="52"/>
      <c r="WQ41" s="52"/>
      <c r="WR41" s="52"/>
      <c r="WS41" s="52"/>
      <c r="WT41" s="52"/>
      <c r="WU41" s="52"/>
      <c r="WV41" s="52"/>
      <c r="WW41" s="52"/>
      <c r="WX41" s="52"/>
      <c r="WY41" s="52"/>
      <c r="WZ41" s="52"/>
      <c r="XA41" s="52"/>
      <c r="XB41" s="52"/>
      <c r="XC41" s="52"/>
      <c r="XD41" s="52"/>
      <c r="XE41" s="52"/>
      <c r="XF41" s="52"/>
      <c r="XG41" s="52"/>
      <c r="XH41" s="52"/>
      <c r="XI41" s="52"/>
      <c r="XJ41" s="52"/>
      <c r="XK41" s="52"/>
      <c r="XL41" s="52"/>
      <c r="XM41" s="52"/>
      <c r="XN41" s="52"/>
      <c r="XO41" s="52"/>
      <c r="XP41" s="52"/>
      <c r="XQ41" s="52"/>
      <c r="XR41" s="52"/>
      <c r="XS41" s="52"/>
      <c r="XT41" s="52"/>
      <c r="XU41" s="52"/>
      <c r="XV41" s="52"/>
      <c r="XW41" s="52"/>
      <c r="XX41" s="52"/>
      <c r="XY41" s="52"/>
      <c r="XZ41" s="52"/>
      <c r="YA41" s="52"/>
      <c r="YB41" s="52"/>
      <c r="YC41" s="52"/>
      <c r="YD41" s="52"/>
      <c r="YE41" s="52"/>
      <c r="YF41" s="52"/>
      <c r="YG41" s="52"/>
      <c r="YH41" s="52"/>
      <c r="YI41" s="52"/>
      <c r="YJ41" s="52"/>
      <c r="YK41" s="52"/>
      <c r="YL41" s="52"/>
      <c r="YM41" s="52"/>
      <c r="YN41" s="52"/>
      <c r="YO41" s="52"/>
      <c r="YP41" s="52"/>
      <c r="YQ41" s="52"/>
      <c r="YR41" s="52"/>
      <c r="YS41" s="52"/>
      <c r="YT41" s="52"/>
      <c r="YU41" s="52"/>
      <c r="YV41" s="52"/>
      <c r="YW41" s="52"/>
      <c r="YX41" s="52"/>
      <c r="YY41" s="52"/>
      <c r="YZ41" s="52"/>
      <c r="ZA41" s="52"/>
      <c r="ZB41" s="52"/>
      <c r="ZC41" s="52"/>
      <c r="ZD41" s="52"/>
      <c r="ZE41" s="52"/>
      <c r="ZF41" s="52"/>
      <c r="ZG41" s="52"/>
      <c r="ZH41" s="52"/>
      <c r="ZI41" s="52"/>
      <c r="ZJ41" s="52"/>
      <c r="ZK41" s="52"/>
      <c r="ZL41" s="52"/>
      <c r="ZM41" s="52"/>
      <c r="ZN41" s="52"/>
      <c r="ZO41" s="52"/>
      <c r="ZP41" s="52"/>
      <c r="ZQ41" s="52"/>
      <c r="ZR41" s="52"/>
      <c r="ZS41" s="52"/>
      <c r="ZT41" s="52"/>
      <c r="ZU41" s="52"/>
      <c r="ZV41" s="52"/>
      <c r="ZW41" s="52"/>
      <c r="ZX41" s="52"/>
      <c r="ZY41" s="52"/>
      <c r="ZZ41" s="52"/>
      <c r="AAA41" s="52"/>
      <c r="AAB41" s="52"/>
      <c r="AAC41" s="52"/>
      <c r="AAD41" s="52"/>
      <c r="AAE41" s="52"/>
      <c r="AAF41" s="52"/>
      <c r="AAG41" s="52"/>
      <c r="AAH41" s="52"/>
      <c r="AAI41" s="52"/>
      <c r="AAJ41" s="52"/>
      <c r="AAK41" s="52"/>
      <c r="AAL41" s="52"/>
      <c r="AAM41" s="52"/>
      <c r="AAN41" s="52"/>
      <c r="AAO41" s="52"/>
      <c r="AAP41" s="52"/>
      <c r="AAQ41" s="52"/>
      <c r="AAR41" s="52"/>
      <c r="AAS41" s="52"/>
      <c r="AAT41" s="52"/>
      <c r="AAU41" s="52"/>
      <c r="AAV41" s="52"/>
      <c r="AAW41" s="52"/>
      <c r="AAX41" s="52"/>
      <c r="AAY41" s="52"/>
      <c r="AAZ41" s="52"/>
      <c r="ABA41" s="52"/>
      <c r="ABB41" s="52"/>
      <c r="ABC41" s="52"/>
      <c r="ABD41" s="52"/>
      <c r="ABE41" s="52"/>
      <c r="ABF41" s="52"/>
      <c r="ABG41" s="52"/>
      <c r="ABH41" s="52"/>
      <c r="ABI41" s="52"/>
      <c r="ABJ41" s="52"/>
      <c r="ABK41" s="52"/>
      <c r="ABL41" s="52"/>
      <c r="ABM41" s="52"/>
      <c r="ABN41" s="52"/>
      <c r="ABO41" s="52"/>
      <c r="ABP41" s="52"/>
      <c r="ABQ41" s="52"/>
      <c r="ABR41" s="52"/>
      <c r="ABS41" s="52"/>
      <c r="ABT41" s="52"/>
      <c r="ABU41" s="52"/>
      <c r="ABV41" s="52"/>
      <c r="ABW41" s="52"/>
      <c r="ABX41" s="52"/>
      <c r="ABY41" s="52"/>
      <c r="ABZ41" s="52"/>
      <c r="ACA41" s="52"/>
      <c r="ACB41" s="52"/>
      <c r="ACC41" s="52"/>
      <c r="ACD41" s="52"/>
      <c r="ACE41" s="52"/>
      <c r="ACF41" s="52"/>
      <c r="ACG41" s="52"/>
      <c r="ACH41" s="52"/>
      <c r="ACI41" s="52"/>
      <c r="ACJ41" s="52"/>
      <c r="ACK41" s="52"/>
      <c r="ACL41" s="52"/>
      <c r="ACM41" s="52"/>
      <c r="ACN41" s="52"/>
      <c r="ACO41" s="52"/>
      <c r="ACP41" s="52"/>
      <c r="ACQ41" s="52"/>
      <c r="ACR41" s="52"/>
      <c r="ACS41" s="52"/>
      <c r="ACT41" s="52"/>
      <c r="ACU41" s="52"/>
      <c r="ACV41" s="52"/>
      <c r="ACW41" s="52"/>
      <c r="ACX41" s="52"/>
      <c r="ACY41" s="52"/>
      <c r="ACZ41" s="52"/>
      <c r="ADA41" s="52"/>
      <c r="ADB41" s="52"/>
      <c r="ADC41" s="52"/>
      <c r="ADD41" s="52"/>
      <c r="ADE41" s="52"/>
      <c r="ADF41" s="52"/>
      <c r="ADG41" s="52"/>
      <c r="ADH41" s="52"/>
      <c r="ADI41" s="52"/>
      <c r="ADJ41" s="52"/>
      <c r="ADK41" s="52"/>
      <c r="ADL41" s="52"/>
      <c r="ADM41" s="52"/>
      <c r="ADN41" s="52"/>
      <c r="ADO41" s="52"/>
      <c r="ADP41" s="52"/>
      <c r="ADQ41" s="52"/>
      <c r="ADR41" s="52"/>
      <c r="ADS41" s="52"/>
      <c r="ADT41" s="52"/>
      <c r="ADU41" s="52"/>
      <c r="ADV41" s="52"/>
      <c r="ADW41" s="52"/>
      <c r="ADX41" s="52"/>
      <c r="ADY41" s="52"/>
      <c r="ADZ41" s="52"/>
      <c r="AEA41" s="52"/>
      <c r="AEB41" s="52"/>
      <c r="AEC41" s="52"/>
      <c r="AED41" s="52"/>
      <c r="AEE41" s="52"/>
      <c r="AEF41" s="52"/>
      <c r="AEG41" s="52"/>
      <c r="AEH41" s="52"/>
      <c r="AEI41" s="52"/>
      <c r="AEJ41" s="52"/>
      <c r="AEK41" s="52"/>
      <c r="AEL41" s="52"/>
      <c r="AEM41" s="52"/>
      <c r="AEN41" s="52"/>
      <c r="AEO41" s="52"/>
      <c r="AEP41" s="52"/>
      <c r="AEQ41" s="52"/>
      <c r="AER41" s="52"/>
      <c r="AES41" s="52"/>
      <c r="AET41" s="52"/>
      <c r="AEU41" s="52"/>
      <c r="AEV41" s="52"/>
      <c r="AEW41" s="52"/>
      <c r="AEX41" s="52"/>
      <c r="AEY41" s="52"/>
      <c r="AEZ41" s="52"/>
      <c r="AFA41" s="52"/>
      <c r="AFB41" s="52"/>
      <c r="AFC41" s="52"/>
      <c r="AFD41" s="52"/>
      <c r="AFE41" s="52"/>
      <c r="AFF41" s="52"/>
      <c r="AFG41" s="52"/>
      <c r="AFH41" s="52"/>
      <c r="AFI41" s="52"/>
      <c r="AFJ41" s="52"/>
      <c r="AFK41" s="52"/>
      <c r="AFL41" s="52"/>
      <c r="AFM41" s="52"/>
      <c r="AFN41" s="52"/>
      <c r="AFO41" s="52"/>
      <c r="AFP41" s="52"/>
      <c r="AFQ41" s="52"/>
      <c r="AFR41" s="52"/>
      <c r="AFS41" s="52"/>
      <c r="AFT41" s="52"/>
      <c r="AFU41" s="52"/>
      <c r="AFV41" s="52"/>
      <c r="AFW41" s="52"/>
      <c r="AFX41" s="52"/>
      <c r="AFY41" s="52"/>
      <c r="AFZ41" s="52"/>
      <c r="AGA41" s="52"/>
      <c r="AGB41" s="52"/>
      <c r="AGC41" s="52"/>
      <c r="AGD41" s="52"/>
      <c r="AGE41" s="52"/>
      <c r="AGF41" s="52"/>
      <c r="AGG41" s="52"/>
      <c r="AGH41" s="52"/>
      <c r="AGI41" s="52"/>
      <c r="AGJ41" s="52"/>
      <c r="AGK41" s="52"/>
      <c r="AGL41" s="52"/>
      <c r="AGM41" s="52"/>
      <c r="AGN41" s="52"/>
      <c r="AGO41" s="52"/>
      <c r="AGP41" s="52"/>
      <c r="AGQ41" s="52"/>
      <c r="AGR41" s="52"/>
      <c r="AGS41" s="52"/>
      <c r="AGT41" s="52"/>
      <c r="AGU41" s="52"/>
      <c r="AGV41" s="52"/>
      <c r="AGW41" s="52"/>
      <c r="AGX41" s="52"/>
      <c r="AGY41" s="52"/>
      <c r="AGZ41" s="52"/>
      <c r="AHA41" s="52"/>
      <c r="AHB41" s="52"/>
      <c r="AHC41" s="52"/>
      <c r="AHD41" s="52"/>
      <c r="AHE41" s="52"/>
      <c r="AHF41" s="52"/>
      <c r="AHG41" s="52"/>
      <c r="AHH41" s="52"/>
      <c r="AHI41" s="52"/>
      <c r="AHJ41" s="52"/>
      <c r="AHK41" s="52"/>
      <c r="AHL41" s="52"/>
      <c r="AHM41" s="52"/>
      <c r="AHN41" s="52"/>
      <c r="AHO41" s="52"/>
      <c r="AHP41" s="52"/>
      <c r="AHQ41" s="52"/>
      <c r="AHR41" s="52"/>
      <c r="AHS41" s="52"/>
      <c r="AHT41" s="52"/>
      <c r="AHU41" s="52"/>
      <c r="AHV41" s="52"/>
      <c r="AHW41" s="52"/>
      <c r="AHX41" s="52"/>
      <c r="AHY41" s="52"/>
      <c r="AHZ41" s="52"/>
      <c r="AIA41" s="52"/>
      <c r="AIB41" s="52"/>
      <c r="AIC41" s="52"/>
      <c r="AID41" s="52"/>
      <c r="AIE41" s="52"/>
      <c r="AIF41" s="52"/>
      <c r="AIG41" s="52"/>
      <c r="AIH41" s="52"/>
      <c r="AII41" s="52"/>
      <c r="AIJ41" s="52"/>
      <c r="AIK41" s="52"/>
      <c r="AIL41" s="52"/>
      <c r="AIM41" s="52"/>
      <c r="AIN41" s="52"/>
      <c r="AIO41" s="52"/>
      <c r="AIP41" s="52"/>
      <c r="AIQ41" s="52"/>
      <c r="AIR41" s="52"/>
      <c r="AIS41" s="52"/>
      <c r="AIT41" s="52"/>
      <c r="AIU41" s="52"/>
      <c r="AIV41" s="52"/>
      <c r="AIW41" s="52"/>
      <c r="AIX41" s="52"/>
      <c r="AIY41" s="52"/>
      <c r="AIZ41" s="52"/>
      <c r="AJA41" s="52"/>
      <c r="AJB41" s="52"/>
      <c r="AJC41" s="52"/>
      <c r="AJD41" s="52"/>
      <c r="AJE41" s="52"/>
      <c r="AJF41" s="52"/>
      <c r="AJG41" s="52"/>
      <c r="AJH41" s="52"/>
      <c r="AJI41" s="52"/>
      <c r="AJJ41" s="52"/>
      <c r="AJK41" s="52"/>
      <c r="AJL41" s="52"/>
      <c r="AJM41" s="52"/>
      <c r="AJN41" s="52"/>
      <c r="AJO41" s="52"/>
      <c r="AJP41" s="52"/>
      <c r="AJQ41" s="52"/>
      <c r="AJR41" s="52"/>
      <c r="AJS41" s="52"/>
      <c r="AJT41" s="52"/>
      <c r="AJU41" s="52"/>
      <c r="AJV41" s="52"/>
      <c r="AJW41" s="52"/>
      <c r="AJX41" s="52"/>
      <c r="AJY41" s="52"/>
      <c r="AJZ41" s="52"/>
      <c r="AKA41" s="52"/>
      <c r="AKB41" s="52"/>
      <c r="AKC41" s="52"/>
      <c r="AKD41" s="52"/>
      <c r="AKE41" s="52"/>
      <c r="AKF41" s="52"/>
      <c r="AKG41" s="52"/>
      <c r="AKH41" s="52"/>
      <c r="AKI41" s="52"/>
      <c r="AKJ41" s="52"/>
      <c r="AKK41" s="52"/>
      <c r="AKL41" s="52"/>
      <c r="AKM41" s="52"/>
      <c r="AKN41" s="52"/>
      <c r="AKO41" s="52"/>
      <c r="AKP41" s="52"/>
      <c r="AKQ41" s="52"/>
      <c r="AKR41" s="52"/>
      <c r="AKS41" s="52"/>
      <c r="AKT41" s="52"/>
      <c r="AKU41" s="52"/>
      <c r="AKV41" s="52"/>
      <c r="AKW41" s="52"/>
      <c r="AKX41" s="52"/>
      <c r="AKY41" s="52"/>
      <c r="AKZ41" s="52"/>
      <c r="ALA41" s="52"/>
      <c r="ALB41" s="52"/>
      <c r="ALC41" s="52"/>
      <c r="ALD41" s="52"/>
      <c r="ALE41" s="52"/>
      <c r="ALF41" s="52"/>
      <c r="ALG41" s="52"/>
      <c r="ALH41" s="52"/>
      <c r="ALI41" s="52"/>
      <c r="ALJ41" s="52"/>
      <c r="ALK41" s="52"/>
      <c r="ALL41" s="52"/>
      <c r="ALM41" s="52"/>
      <c r="ALN41" s="52"/>
      <c r="ALO41" s="52"/>
      <c r="ALP41" s="52"/>
      <c r="ALQ41" s="52"/>
      <c r="ALR41" s="52"/>
      <c r="ALS41" s="52"/>
      <c r="ALT41" s="52"/>
      <c r="ALU41" s="52"/>
      <c r="ALV41" s="52"/>
      <c r="ALW41" s="52"/>
      <c r="ALX41" s="52"/>
      <c r="ALY41" s="52"/>
      <c r="ALZ41" s="52"/>
      <c r="AMA41" s="52"/>
      <c r="AMB41" s="52"/>
      <c r="AMC41" s="52"/>
      <c r="AMD41" s="52"/>
      <c r="AME41" s="52"/>
      <c r="AMF41" s="52"/>
      <c r="AMG41" s="52"/>
      <c r="AMH41" s="52"/>
      <c r="AMI41" s="52"/>
      <c r="AMJ41" s="52"/>
    </row>
    <row r="42" spans="1:1024" x14ac:dyDescent="0.2">
      <c r="A42" s="339"/>
      <c r="B42" s="56" t="s">
        <v>181</v>
      </c>
      <c r="C42" s="40">
        <f>'QA1'!F42</f>
        <v>51097.200000000004</v>
      </c>
      <c r="D42" s="40">
        <v>65960.700000000012</v>
      </c>
      <c r="E42" s="43">
        <f t="shared" si="4"/>
        <v>-0.22533872442226968</v>
      </c>
      <c r="F42" s="40">
        <v>61667.399999999994</v>
      </c>
      <c r="G42" s="43">
        <f t="shared" si="5"/>
        <v>-6.5088757396449953E-2</v>
      </c>
    </row>
    <row r="43" spans="1:1024" x14ac:dyDescent="0.2">
      <c r="A43" s="339"/>
      <c r="B43" s="56" t="s">
        <v>182</v>
      </c>
      <c r="C43" s="40">
        <f>'QA1'!F43</f>
        <v>597256.79999999958</v>
      </c>
      <c r="D43" s="40">
        <v>724852.97000000009</v>
      </c>
      <c r="E43" s="43">
        <f t="shared" si="4"/>
        <v>-0.17603041620978732</v>
      </c>
      <c r="F43" s="40">
        <v>666036.32900571439</v>
      </c>
      <c r="G43" s="43">
        <f t="shared" si="5"/>
        <v>-8.1142857142857114E-2</v>
      </c>
    </row>
    <row r="44" spans="1:1024" x14ac:dyDescent="0.2">
      <c r="A44" s="339"/>
      <c r="B44" s="56" t="s">
        <v>183</v>
      </c>
      <c r="C44" s="40">
        <f>'QA1'!F44</f>
        <v>44065</v>
      </c>
      <c r="D44" s="40">
        <v>50250</v>
      </c>
      <c r="E44" s="43">
        <f t="shared" si="4"/>
        <v>-0.12308457711442786</v>
      </c>
      <c r="F44" s="40">
        <v>25125</v>
      </c>
      <c r="G44" s="43">
        <f t="shared" si="5"/>
        <v>-0.5</v>
      </c>
    </row>
    <row r="45" spans="1:1024" x14ac:dyDescent="0.2">
      <c r="A45" s="339"/>
      <c r="B45" s="56" t="s">
        <v>184</v>
      </c>
      <c r="C45" s="40">
        <f>'QA1'!F45</f>
        <v>34234.199999999997</v>
      </c>
      <c r="D45" s="40">
        <v>61912.9</v>
      </c>
      <c r="E45" s="43">
        <f t="shared" si="4"/>
        <v>-0.44705869051522384</v>
      </c>
      <c r="F45" s="40">
        <v>46755.8</v>
      </c>
      <c r="G45" s="43">
        <f t="shared" si="5"/>
        <v>-0.24481327800829872</v>
      </c>
    </row>
    <row r="46" spans="1:1024" x14ac:dyDescent="0.2">
      <c r="A46" s="339"/>
      <c r="B46" s="56" t="s">
        <v>185</v>
      </c>
      <c r="C46" s="40">
        <f>'QA1'!F46</f>
        <v>152554.59999999998</v>
      </c>
      <c r="D46" s="40">
        <v>143356.5</v>
      </c>
      <c r="E46" s="43">
        <f t="shared" si="4"/>
        <v>6.4162420259981076E-2</v>
      </c>
      <c r="F46" s="40">
        <v>161007</v>
      </c>
      <c r="G46" s="43">
        <f t="shared" si="5"/>
        <v>0.12312312312312312</v>
      </c>
    </row>
    <row r="47" spans="1:1024" x14ac:dyDescent="0.2">
      <c r="A47" s="339"/>
      <c r="B47" s="56" t="s">
        <v>186</v>
      </c>
      <c r="C47" s="40">
        <f>'QA1'!F47</f>
        <v>28326</v>
      </c>
      <c r="D47" s="40">
        <v>22860</v>
      </c>
      <c r="E47" s="159">
        <f t="shared" si="4"/>
        <v>0.23910761154855642</v>
      </c>
      <c r="F47" s="40">
        <v>22860</v>
      </c>
      <c r="G47" s="159">
        <f t="shared" si="5"/>
        <v>0</v>
      </c>
    </row>
    <row r="48" spans="1:1024" x14ac:dyDescent="0.2">
      <c r="A48" s="339"/>
      <c r="B48" s="56" t="s">
        <v>187</v>
      </c>
      <c r="C48" s="40">
        <f>'QA1'!F48</f>
        <v>129403.3</v>
      </c>
      <c r="D48" s="40">
        <v>90405.599999999991</v>
      </c>
      <c r="E48" s="43">
        <f>(C48-D48)/D48</f>
        <v>0.43136376507649987</v>
      </c>
      <c r="F48" s="40">
        <v>134440.79999999999</v>
      </c>
      <c r="G48" s="43">
        <f>(F48-D48)/D48</f>
        <v>0.4870848708487085</v>
      </c>
    </row>
    <row r="49" spans="1:7" x14ac:dyDescent="0.2">
      <c r="A49" s="339"/>
      <c r="B49" s="355" t="s">
        <v>188</v>
      </c>
      <c r="C49" s="356"/>
      <c r="D49" s="356"/>
      <c r="E49" s="356"/>
      <c r="F49" s="356"/>
      <c r="G49" s="357"/>
    </row>
    <row r="50" spans="1:7" x14ac:dyDescent="0.2">
      <c r="A50" s="339"/>
      <c r="B50" s="56" t="s">
        <v>189</v>
      </c>
      <c r="C50" s="40">
        <f>'QA1'!F50</f>
        <v>1056001.394318182</v>
      </c>
      <c r="D50" s="40">
        <v>1128108.3970000001</v>
      </c>
      <c r="E50" s="43">
        <f t="shared" ref="E50:E58" si="6">(C50-D50)/D50</f>
        <v>-6.3918505414527191E-2</v>
      </c>
      <c r="F50" s="40">
        <v>901468.9931613463</v>
      </c>
      <c r="G50" s="43">
        <f t="shared" ref="G50:G57" si="7">(F50-D50)/D50</f>
        <v>-0.20090215128383074</v>
      </c>
    </row>
    <row r="51" spans="1:7" x14ac:dyDescent="0.2">
      <c r="A51" s="339"/>
      <c r="B51" s="56" t="s">
        <v>190</v>
      </c>
      <c r="C51" s="40">
        <f>'QA1'!F51</f>
        <v>1450721.6800000004</v>
      </c>
      <c r="D51" s="40">
        <v>1988242.2905000001</v>
      </c>
      <c r="E51" s="43">
        <f t="shared" si="6"/>
        <v>-0.2703496515833716</v>
      </c>
      <c r="F51" s="40">
        <v>2325436.6220202912</v>
      </c>
      <c r="G51" s="43">
        <f t="shared" si="7"/>
        <v>0.16959418534221699</v>
      </c>
    </row>
    <row r="52" spans="1:7" x14ac:dyDescent="0.2">
      <c r="A52" s="339"/>
      <c r="B52" s="56" t="s">
        <v>191</v>
      </c>
      <c r="C52" s="40">
        <f>'QA1'!F52</f>
        <v>442397.11428571423</v>
      </c>
      <c r="D52" s="40">
        <v>311525.66999999993</v>
      </c>
      <c r="E52" s="43">
        <f t="shared" si="6"/>
        <v>0.42009842811898723</v>
      </c>
      <c r="F52" s="40">
        <v>356994.89994082833</v>
      </c>
      <c r="G52" s="43">
        <f t="shared" si="7"/>
        <v>0.14595660749506906</v>
      </c>
    </row>
    <row r="53" spans="1:7" x14ac:dyDescent="0.2">
      <c r="A53" s="339"/>
      <c r="B53" s="56" t="s">
        <v>192</v>
      </c>
      <c r="C53" s="40">
        <f>'QA1'!F53</f>
        <v>2963153.3906250005</v>
      </c>
      <c r="D53" s="40">
        <v>4660564.6349999998</v>
      </c>
      <c r="E53" s="43">
        <f t="shared" si="6"/>
        <v>-0.36420721035124093</v>
      </c>
      <c r="F53" s="40">
        <v>4367187.780283628</v>
      </c>
      <c r="G53" s="43">
        <f t="shared" si="7"/>
        <v>-6.294877932024899E-2</v>
      </c>
    </row>
    <row r="54" spans="1:7" x14ac:dyDescent="0.2">
      <c r="A54" s="339"/>
      <c r="B54" s="56" t="s">
        <v>193</v>
      </c>
      <c r="C54" s="40">
        <f>'QA1'!F54</f>
        <v>846562.6</v>
      </c>
      <c r="D54" s="40">
        <v>652131.45000000019</v>
      </c>
      <c r="E54" s="43">
        <f t="shared" si="6"/>
        <v>0.29814717569594251</v>
      </c>
      <c r="F54" s="40">
        <v>943696.9829355611</v>
      </c>
      <c r="G54" s="43">
        <f t="shared" si="7"/>
        <v>0.447096260938743</v>
      </c>
    </row>
    <row r="55" spans="1:7" x14ac:dyDescent="0.2">
      <c r="A55" s="339"/>
      <c r="B55" s="56" t="s">
        <v>194</v>
      </c>
      <c r="C55" s="40">
        <f>'QA1'!F55</f>
        <v>715535.2295081967</v>
      </c>
      <c r="D55" s="40">
        <v>1084556.1159999999</v>
      </c>
      <c r="E55" s="43">
        <f t="shared" si="6"/>
        <v>-0.34025061594120709</v>
      </c>
      <c r="F55" s="40">
        <v>1141343.3462625369</v>
      </c>
      <c r="G55" s="43">
        <f t="shared" si="7"/>
        <v>5.2359882005899847E-2</v>
      </c>
    </row>
    <row r="56" spans="1:7" x14ac:dyDescent="0.2">
      <c r="A56" s="339"/>
      <c r="B56" s="56" t="s">
        <v>195</v>
      </c>
      <c r="C56" s="40">
        <f>'QA1'!F56</f>
        <v>18005363.298461534</v>
      </c>
      <c r="D56" s="40">
        <v>16126576.831999997</v>
      </c>
      <c r="E56" s="43">
        <f t="shared" si="6"/>
        <v>0.11650249684318981</v>
      </c>
      <c r="F56" s="40">
        <v>18425896.870956518</v>
      </c>
      <c r="G56" s="43">
        <f t="shared" si="7"/>
        <v>0.14257954821471944</v>
      </c>
    </row>
    <row r="57" spans="1:7" x14ac:dyDescent="0.2">
      <c r="A57" s="339"/>
      <c r="B57" s="56" t="s">
        <v>196</v>
      </c>
      <c r="C57" s="40">
        <f>'QA1'!F57</f>
        <v>1191591.3766233767</v>
      </c>
      <c r="D57" s="40">
        <v>2293702.3360000001</v>
      </c>
      <c r="E57" s="43">
        <f t="shared" si="6"/>
        <v>-0.48049432660848251</v>
      </c>
      <c r="F57" s="40">
        <v>1888277.9521549637</v>
      </c>
      <c r="G57" s="43">
        <f t="shared" si="7"/>
        <v>-0.17675544794188863</v>
      </c>
    </row>
    <row r="58" spans="1:7" x14ac:dyDescent="0.2">
      <c r="A58" s="339"/>
      <c r="B58" s="56" t="s">
        <v>197</v>
      </c>
      <c r="C58" s="40">
        <f>'QA1'!F58</f>
        <v>0</v>
      </c>
      <c r="D58" s="40">
        <v>618</v>
      </c>
      <c r="E58" s="159">
        <f t="shared" si="6"/>
        <v>-1</v>
      </c>
      <c r="F58" s="40">
        <v>0</v>
      </c>
      <c r="G58" s="159">
        <f>(F58-D58)/D58</f>
        <v>-1</v>
      </c>
    </row>
    <row r="59" spans="1:7" x14ac:dyDescent="0.2">
      <c r="A59" s="339"/>
      <c r="B59" s="56" t="s">
        <v>198</v>
      </c>
      <c r="C59" s="40">
        <f>'QA1'!F59</f>
        <v>1226565.9000000001</v>
      </c>
      <c r="D59" s="40">
        <v>1630916</v>
      </c>
      <c r="E59" s="43">
        <f>(C59-D59)/D59</f>
        <v>-0.24792821947911473</v>
      </c>
      <c r="F59" s="40">
        <v>1754004.0000000002</v>
      </c>
      <c r="G59" s="43">
        <f>(F59-D59)/D59</f>
        <v>7.5471698113207683E-2</v>
      </c>
    </row>
    <row r="60" spans="1:7" x14ac:dyDescent="0.2">
      <c r="A60" s="339"/>
      <c r="B60" s="355" t="s">
        <v>199</v>
      </c>
      <c r="C60" s="356"/>
      <c r="D60" s="356"/>
      <c r="E60" s="356"/>
      <c r="F60" s="356"/>
      <c r="G60" s="357"/>
    </row>
    <row r="61" spans="1:7" x14ac:dyDescent="0.2">
      <c r="A61" s="339"/>
      <c r="B61" s="56" t="s">
        <v>200</v>
      </c>
      <c r="C61" s="40">
        <f>'QA1'!F61</f>
        <v>773897.53513513505</v>
      </c>
      <c r="D61" s="40">
        <v>1306247.625</v>
      </c>
      <c r="E61" s="43">
        <f>(C61-D61)/D61</f>
        <v>-0.40754147963703663</v>
      </c>
      <c r="F61" s="40">
        <v>1447589.520214031</v>
      </c>
      <c r="G61" s="43">
        <f>(F61-D61)/D61</f>
        <v>0.10820451843044</v>
      </c>
    </row>
    <row r="62" spans="1:7" x14ac:dyDescent="0.2">
      <c r="A62" s="339"/>
      <c r="B62" s="56" t="s">
        <v>201</v>
      </c>
      <c r="C62" s="40">
        <f>'QA1'!F62</f>
        <v>74505.600000000006</v>
      </c>
      <c r="D62" s="40">
        <v>126767.90000000001</v>
      </c>
      <c r="E62" s="43">
        <f>(C62-D62)/D62</f>
        <v>-0.41226761664427664</v>
      </c>
      <c r="F62" s="40">
        <v>63604.800000000003</v>
      </c>
      <c r="G62" s="43">
        <f>(F62-D62)/D62</f>
        <v>-0.49825783972125437</v>
      </c>
    </row>
    <row r="63" spans="1:7" x14ac:dyDescent="0.2">
      <c r="A63" s="339"/>
      <c r="B63" s="56" t="s">
        <v>202</v>
      </c>
      <c r="C63" s="40">
        <f>'QA1'!F63</f>
        <v>396032</v>
      </c>
      <c r="D63" s="40">
        <v>359203.2</v>
      </c>
      <c r="E63" s="43">
        <f>(C63-D63)/D63</f>
        <v>0.1025291534151143</v>
      </c>
      <c r="F63" s="40">
        <v>354432</v>
      </c>
      <c r="G63" s="43">
        <f>(F63-D63)/D63</f>
        <v>-1.3282732447817868E-2</v>
      </c>
    </row>
    <row r="64" spans="1:7" x14ac:dyDescent="0.2">
      <c r="A64" s="339"/>
      <c r="B64" s="355" t="s">
        <v>203</v>
      </c>
      <c r="C64" s="356"/>
      <c r="D64" s="356"/>
      <c r="E64" s="356"/>
      <c r="F64" s="356"/>
      <c r="G64" s="357"/>
    </row>
    <row r="65" spans="1:1024" x14ac:dyDescent="0.2">
      <c r="A65" s="339"/>
      <c r="B65" s="56" t="s">
        <v>204</v>
      </c>
      <c r="C65" s="40">
        <f>'QA1'!F65</f>
        <v>120058.2</v>
      </c>
      <c r="D65" s="40">
        <v>899577</v>
      </c>
      <c r="E65" s="43">
        <f t="shared" ref="E65:E73" si="8">(C65-D65)/D65</f>
        <v>-0.86653927345852555</v>
      </c>
      <c r="F65" s="40">
        <v>668493</v>
      </c>
      <c r="G65" s="43">
        <f t="shared" ref="G65:G73" si="9">(F65-D65)/D65</f>
        <v>-0.25688073394495414</v>
      </c>
    </row>
    <row r="66" spans="1:1024" x14ac:dyDescent="0.2">
      <c r="A66" s="339"/>
      <c r="B66" s="56" t="s">
        <v>205</v>
      </c>
      <c r="C66" s="40">
        <f>'QA1'!F66</f>
        <v>1774399.4210526322</v>
      </c>
      <c r="D66" s="40">
        <v>1985725.1400000006</v>
      </c>
      <c r="E66" s="43">
        <f t="shared" si="8"/>
        <v>-0.10642244220535395</v>
      </c>
      <c r="F66" s="40">
        <v>2089028.7600000005</v>
      </c>
      <c r="G66" s="43">
        <f t="shared" si="9"/>
        <v>5.2023121387283162E-2</v>
      </c>
    </row>
    <row r="67" spans="1:1024" x14ac:dyDescent="0.2">
      <c r="A67" s="339"/>
      <c r="B67" s="56" t="s">
        <v>206</v>
      </c>
      <c r="C67" s="40">
        <f>'QA1'!F67</f>
        <v>116450.99999999999</v>
      </c>
      <c r="D67" s="40">
        <v>84981.6</v>
      </c>
      <c r="E67" s="43">
        <f t="shared" si="8"/>
        <v>0.37030839617046485</v>
      </c>
      <c r="F67" s="40">
        <v>110866.8</v>
      </c>
      <c r="G67" s="43">
        <f t="shared" si="9"/>
        <v>0.30459770114942525</v>
      </c>
    </row>
    <row r="68" spans="1:1024" x14ac:dyDescent="0.2">
      <c r="A68" s="339"/>
      <c r="B68" s="56" t="s">
        <v>207</v>
      </c>
      <c r="C68" s="40">
        <f>'QA1'!F68</f>
        <v>33150</v>
      </c>
      <c r="D68" s="40">
        <v>52992</v>
      </c>
      <c r="E68" s="43">
        <f t="shared" si="8"/>
        <v>-0.37443387681159418</v>
      </c>
      <c r="F68" s="40">
        <v>44160</v>
      </c>
      <c r="G68" s="43">
        <f t="shared" si="9"/>
        <v>-0.16666666666666666</v>
      </c>
    </row>
    <row r="69" spans="1:1024" s="39" customFormat="1" x14ac:dyDescent="0.2">
      <c r="A69" s="343"/>
      <c r="B69" s="187" t="s">
        <v>423</v>
      </c>
      <c r="C69" s="42">
        <f>'QA1'!F69</f>
        <v>7917.6</v>
      </c>
      <c r="D69" s="191">
        <v>0</v>
      </c>
      <c r="E69" s="225"/>
      <c r="F69" s="191">
        <v>0</v>
      </c>
      <c r="G69" s="225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  <c r="IH69" s="52"/>
      <c r="II69" s="52"/>
      <c r="IJ69" s="52"/>
      <c r="IK69" s="52"/>
      <c r="IL69" s="52"/>
      <c r="IM69" s="52"/>
      <c r="IN69" s="52"/>
      <c r="IO69" s="52"/>
      <c r="IP69" s="52"/>
      <c r="IQ69" s="52"/>
      <c r="IR69" s="52"/>
      <c r="IS69" s="52"/>
      <c r="IT69" s="52"/>
      <c r="IU69" s="52"/>
      <c r="IV69" s="52"/>
      <c r="IW69" s="52"/>
      <c r="IX69" s="52"/>
      <c r="IY69" s="52"/>
      <c r="IZ69" s="52"/>
      <c r="JA69" s="52"/>
      <c r="JB69" s="52"/>
      <c r="JC69" s="52"/>
      <c r="JD69" s="52"/>
      <c r="JE69" s="52"/>
      <c r="JF69" s="52"/>
      <c r="JG69" s="52"/>
      <c r="JH69" s="52"/>
      <c r="JI69" s="52"/>
      <c r="JJ69" s="52"/>
      <c r="JK69" s="52"/>
      <c r="JL69" s="52"/>
      <c r="JM69" s="52"/>
      <c r="JN69" s="52"/>
      <c r="JO69" s="52"/>
      <c r="JP69" s="52"/>
      <c r="JQ69" s="52"/>
      <c r="JR69" s="52"/>
      <c r="JS69" s="52"/>
      <c r="JT69" s="52"/>
      <c r="JU69" s="52"/>
      <c r="JV69" s="52"/>
      <c r="JW69" s="52"/>
      <c r="JX69" s="52"/>
      <c r="JY69" s="52"/>
      <c r="JZ69" s="52"/>
      <c r="KA69" s="52"/>
      <c r="KB69" s="52"/>
      <c r="KC69" s="52"/>
      <c r="KD69" s="52"/>
      <c r="KE69" s="52"/>
      <c r="KF69" s="52"/>
      <c r="KG69" s="52"/>
      <c r="KH69" s="52"/>
      <c r="KI69" s="52"/>
      <c r="KJ69" s="52"/>
      <c r="KK69" s="52"/>
      <c r="KL69" s="52"/>
      <c r="KM69" s="52"/>
      <c r="KN69" s="52"/>
      <c r="KO69" s="52"/>
      <c r="KP69" s="52"/>
      <c r="KQ69" s="52"/>
      <c r="KR69" s="52"/>
      <c r="KS69" s="52"/>
      <c r="KT69" s="52"/>
      <c r="KU69" s="52"/>
      <c r="KV69" s="52"/>
      <c r="KW69" s="52"/>
      <c r="KX69" s="52"/>
      <c r="KY69" s="52"/>
      <c r="KZ69" s="52"/>
      <c r="LA69" s="52"/>
      <c r="LB69" s="52"/>
      <c r="LC69" s="52"/>
      <c r="LD69" s="52"/>
      <c r="LE69" s="52"/>
      <c r="LF69" s="52"/>
      <c r="LG69" s="52"/>
      <c r="LH69" s="52"/>
      <c r="LI69" s="52"/>
      <c r="LJ69" s="52"/>
      <c r="LK69" s="52"/>
      <c r="LL69" s="52"/>
      <c r="LM69" s="52"/>
      <c r="LN69" s="52"/>
      <c r="LO69" s="52"/>
      <c r="LP69" s="52"/>
      <c r="LQ69" s="52"/>
      <c r="LR69" s="52"/>
      <c r="LS69" s="52"/>
      <c r="LT69" s="52"/>
      <c r="LU69" s="52"/>
      <c r="LV69" s="52"/>
      <c r="LW69" s="52"/>
      <c r="LX69" s="52"/>
      <c r="LY69" s="52"/>
      <c r="LZ69" s="52"/>
      <c r="MA69" s="52"/>
      <c r="MB69" s="52"/>
      <c r="MC69" s="52"/>
      <c r="MD69" s="52"/>
      <c r="ME69" s="52"/>
      <c r="MF69" s="52"/>
      <c r="MG69" s="52"/>
      <c r="MH69" s="52"/>
      <c r="MI69" s="52"/>
      <c r="MJ69" s="52"/>
      <c r="MK69" s="52"/>
      <c r="ML69" s="52"/>
      <c r="MM69" s="52"/>
      <c r="MN69" s="52"/>
      <c r="MO69" s="52"/>
      <c r="MP69" s="52"/>
      <c r="MQ69" s="52"/>
      <c r="MR69" s="52"/>
      <c r="MS69" s="52"/>
      <c r="MT69" s="52"/>
      <c r="MU69" s="52"/>
      <c r="MV69" s="52"/>
      <c r="MW69" s="52"/>
      <c r="MX69" s="52"/>
      <c r="MY69" s="52"/>
      <c r="MZ69" s="52"/>
      <c r="NA69" s="52"/>
      <c r="NB69" s="52"/>
      <c r="NC69" s="52"/>
      <c r="ND69" s="52"/>
      <c r="NE69" s="52"/>
      <c r="NF69" s="52"/>
      <c r="NG69" s="52"/>
      <c r="NH69" s="52"/>
      <c r="NI69" s="52"/>
      <c r="NJ69" s="52"/>
      <c r="NK69" s="52"/>
      <c r="NL69" s="52"/>
      <c r="NM69" s="52"/>
      <c r="NN69" s="52"/>
      <c r="NO69" s="52"/>
      <c r="NP69" s="52"/>
      <c r="NQ69" s="52"/>
      <c r="NR69" s="52"/>
      <c r="NS69" s="52"/>
      <c r="NT69" s="52"/>
      <c r="NU69" s="52"/>
      <c r="NV69" s="52"/>
      <c r="NW69" s="52"/>
      <c r="NX69" s="52"/>
      <c r="NY69" s="52"/>
      <c r="NZ69" s="52"/>
      <c r="OA69" s="52"/>
      <c r="OB69" s="52"/>
      <c r="OC69" s="52"/>
      <c r="OD69" s="52"/>
      <c r="OE69" s="52"/>
      <c r="OF69" s="52"/>
      <c r="OG69" s="52"/>
      <c r="OH69" s="52"/>
      <c r="OI69" s="52"/>
      <c r="OJ69" s="52"/>
      <c r="OK69" s="52"/>
      <c r="OL69" s="52"/>
      <c r="OM69" s="52"/>
      <c r="ON69" s="52"/>
      <c r="OO69" s="52"/>
      <c r="OP69" s="52"/>
      <c r="OQ69" s="52"/>
      <c r="OR69" s="52"/>
      <c r="OS69" s="52"/>
      <c r="OT69" s="52"/>
      <c r="OU69" s="52"/>
      <c r="OV69" s="52"/>
      <c r="OW69" s="52"/>
      <c r="OX69" s="52"/>
      <c r="OY69" s="52"/>
      <c r="OZ69" s="52"/>
      <c r="PA69" s="52"/>
      <c r="PB69" s="52"/>
      <c r="PC69" s="52"/>
      <c r="PD69" s="52"/>
      <c r="PE69" s="52"/>
      <c r="PF69" s="52"/>
      <c r="PG69" s="52"/>
      <c r="PH69" s="52"/>
      <c r="PI69" s="52"/>
      <c r="PJ69" s="52"/>
      <c r="PK69" s="52"/>
      <c r="PL69" s="52"/>
      <c r="PM69" s="52"/>
      <c r="PN69" s="52"/>
      <c r="PO69" s="52"/>
      <c r="PP69" s="52"/>
      <c r="PQ69" s="52"/>
      <c r="PR69" s="52"/>
      <c r="PS69" s="52"/>
      <c r="PT69" s="52"/>
      <c r="PU69" s="52"/>
      <c r="PV69" s="52"/>
      <c r="PW69" s="52"/>
      <c r="PX69" s="52"/>
      <c r="PY69" s="52"/>
      <c r="PZ69" s="52"/>
      <c r="QA69" s="52"/>
      <c r="QB69" s="52"/>
      <c r="QC69" s="52"/>
      <c r="QD69" s="52"/>
      <c r="QE69" s="52"/>
      <c r="QF69" s="52"/>
      <c r="QG69" s="52"/>
      <c r="QH69" s="52"/>
      <c r="QI69" s="52"/>
      <c r="QJ69" s="52"/>
      <c r="QK69" s="52"/>
      <c r="QL69" s="52"/>
      <c r="QM69" s="52"/>
      <c r="QN69" s="52"/>
      <c r="QO69" s="52"/>
      <c r="QP69" s="52"/>
      <c r="QQ69" s="52"/>
      <c r="QR69" s="52"/>
      <c r="QS69" s="52"/>
      <c r="QT69" s="52"/>
      <c r="QU69" s="52"/>
      <c r="QV69" s="52"/>
      <c r="QW69" s="52"/>
      <c r="QX69" s="52"/>
      <c r="QY69" s="52"/>
      <c r="QZ69" s="52"/>
      <c r="RA69" s="52"/>
      <c r="RB69" s="52"/>
      <c r="RC69" s="52"/>
      <c r="RD69" s="52"/>
      <c r="RE69" s="52"/>
      <c r="RF69" s="52"/>
      <c r="RG69" s="52"/>
      <c r="RH69" s="52"/>
      <c r="RI69" s="52"/>
      <c r="RJ69" s="52"/>
      <c r="RK69" s="52"/>
      <c r="RL69" s="52"/>
      <c r="RM69" s="52"/>
      <c r="RN69" s="52"/>
      <c r="RO69" s="52"/>
      <c r="RP69" s="52"/>
      <c r="RQ69" s="52"/>
      <c r="RR69" s="52"/>
      <c r="RS69" s="52"/>
      <c r="RT69" s="52"/>
      <c r="RU69" s="52"/>
      <c r="RV69" s="52"/>
      <c r="RW69" s="52"/>
      <c r="RX69" s="52"/>
      <c r="RY69" s="52"/>
      <c r="RZ69" s="52"/>
      <c r="SA69" s="52"/>
      <c r="SB69" s="52"/>
      <c r="SC69" s="52"/>
      <c r="SD69" s="52"/>
      <c r="SE69" s="52"/>
      <c r="SF69" s="52"/>
      <c r="SG69" s="52"/>
      <c r="SH69" s="52"/>
      <c r="SI69" s="52"/>
      <c r="SJ69" s="52"/>
      <c r="SK69" s="52"/>
      <c r="SL69" s="52"/>
      <c r="SM69" s="52"/>
      <c r="SN69" s="52"/>
      <c r="SO69" s="52"/>
      <c r="SP69" s="52"/>
      <c r="SQ69" s="52"/>
      <c r="SR69" s="52"/>
      <c r="SS69" s="52"/>
      <c r="ST69" s="52"/>
      <c r="SU69" s="52"/>
      <c r="SV69" s="52"/>
      <c r="SW69" s="52"/>
      <c r="SX69" s="52"/>
      <c r="SY69" s="52"/>
      <c r="SZ69" s="52"/>
      <c r="TA69" s="52"/>
      <c r="TB69" s="52"/>
      <c r="TC69" s="52"/>
      <c r="TD69" s="52"/>
      <c r="TE69" s="52"/>
      <c r="TF69" s="52"/>
      <c r="TG69" s="52"/>
      <c r="TH69" s="52"/>
      <c r="TI69" s="52"/>
      <c r="TJ69" s="52"/>
      <c r="TK69" s="52"/>
      <c r="TL69" s="52"/>
      <c r="TM69" s="52"/>
      <c r="TN69" s="52"/>
      <c r="TO69" s="52"/>
      <c r="TP69" s="52"/>
      <c r="TQ69" s="52"/>
      <c r="TR69" s="52"/>
      <c r="TS69" s="52"/>
      <c r="TT69" s="52"/>
      <c r="TU69" s="52"/>
      <c r="TV69" s="52"/>
      <c r="TW69" s="52"/>
      <c r="TX69" s="52"/>
      <c r="TY69" s="52"/>
      <c r="TZ69" s="52"/>
      <c r="UA69" s="52"/>
      <c r="UB69" s="52"/>
      <c r="UC69" s="52"/>
      <c r="UD69" s="52"/>
      <c r="UE69" s="52"/>
      <c r="UF69" s="52"/>
      <c r="UG69" s="52"/>
      <c r="UH69" s="52"/>
      <c r="UI69" s="52"/>
      <c r="UJ69" s="52"/>
      <c r="UK69" s="52"/>
      <c r="UL69" s="52"/>
      <c r="UM69" s="52"/>
      <c r="UN69" s="52"/>
      <c r="UO69" s="52"/>
      <c r="UP69" s="52"/>
      <c r="UQ69" s="52"/>
      <c r="UR69" s="52"/>
      <c r="US69" s="52"/>
      <c r="UT69" s="52"/>
      <c r="UU69" s="52"/>
      <c r="UV69" s="52"/>
      <c r="UW69" s="52"/>
      <c r="UX69" s="52"/>
      <c r="UY69" s="52"/>
      <c r="UZ69" s="52"/>
      <c r="VA69" s="52"/>
      <c r="VB69" s="52"/>
      <c r="VC69" s="52"/>
      <c r="VD69" s="52"/>
      <c r="VE69" s="52"/>
      <c r="VF69" s="52"/>
      <c r="VG69" s="52"/>
      <c r="VH69" s="52"/>
      <c r="VI69" s="52"/>
      <c r="VJ69" s="52"/>
      <c r="VK69" s="52"/>
      <c r="VL69" s="52"/>
      <c r="VM69" s="52"/>
      <c r="VN69" s="52"/>
      <c r="VO69" s="52"/>
      <c r="VP69" s="52"/>
      <c r="VQ69" s="52"/>
      <c r="VR69" s="52"/>
      <c r="VS69" s="52"/>
      <c r="VT69" s="52"/>
      <c r="VU69" s="52"/>
      <c r="VV69" s="52"/>
      <c r="VW69" s="52"/>
      <c r="VX69" s="52"/>
      <c r="VY69" s="52"/>
      <c r="VZ69" s="52"/>
      <c r="WA69" s="52"/>
      <c r="WB69" s="52"/>
      <c r="WC69" s="52"/>
      <c r="WD69" s="52"/>
      <c r="WE69" s="52"/>
      <c r="WF69" s="52"/>
      <c r="WG69" s="52"/>
      <c r="WH69" s="52"/>
      <c r="WI69" s="52"/>
      <c r="WJ69" s="52"/>
      <c r="WK69" s="52"/>
      <c r="WL69" s="52"/>
      <c r="WM69" s="52"/>
      <c r="WN69" s="52"/>
      <c r="WO69" s="52"/>
      <c r="WP69" s="52"/>
      <c r="WQ69" s="52"/>
      <c r="WR69" s="52"/>
      <c r="WS69" s="52"/>
      <c r="WT69" s="52"/>
      <c r="WU69" s="52"/>
      <c r="WV69" s="52"/>
      <c r="WW69" s="52"/>
      <c r="WX69" s="52"/>
      <c r="WY69" s="52"/>
      <c r="WZ69" s="52"/>
      <c r="XA69" s="52"/>
      <c r="XB69" s="52"/>
      <c r="XC69" s="52"/>
      <c r="XD69" s="52"/>
      <c r="XE69" s="52"/>
      <c r="XF69" s="52"/>
      <c r="XG69" s="52"/>
      <c r="XH69" s="52"/>
      <c r="XI69" s="52"/>
      <c r="XJ69" s="52"/>
      <c r="XK69" s="52"/>
      <c r="XL69" s="52"/>
      <c r="XM69" s="52"/>
      <c r="XN69" s="52"/>
      <c r="XO69" s="52"/>
      <c r="XP69" s="52"/>
      <c r="XQ69" s="52"/>
      <c r="XR69" s="52"/>
      <c r="XS69" s="52"/>
      <c r="XT69" s="52"/>
      <c r="XU69" s="52"/>
      <c r="XV69" s="52"/>
      <c r="XW69" s="52"/>
      <c r="XX69" s="52"/>
      <c r="XY69" s="52"/>
      <c r="XZ69" s="52"/>
      <c r="YA69" s="52"/>
      <c r="YB69" s="52"/>
      <c r="YC69" s="52"/>
      <c r="YD69" s="52"/>
      <c r="YE69" s="52"/>
      <c r="YF69" s="52"/>
      <c r="YG69" s="52"/>
      <c r="YH69" s="52"/>
      <c r="YI69" s="52"/>
      <c r="YJ69" s="52"/>
      <c r="YK69" s="52"/>
      <c r="YL69" s="52"/>
      <c r="YM69" s="52"/>
      <c r="YN69" s="52"/>
      <c r="YO69" s="52"/>
      <c r="YP69" s="52"/>
      <c r="YQ69" s="52"/>
      <c r="YR69" s="52"/>
      <c r="YS69" s="52"/>
      <c r="YT69" s="52"/>
      <c r="YU69" s="52"/>
      <c r="YV69" s="52"/>
      <c r="YW69" s="52"/>
      <c r="YX69" s="52"/>
      <c r="YY69" s="52"/>
      <c r="YZ69" s="52"/>
      <c r="ZA69" s="52"/>
      <c r="ZB69" s="52"/>
      <c r="ZC69" s="52"/>
      <c r="ZD69" s="52"/>
      <c r="ZE69" s="52"/>
      <c r="ZF69" s="52"/>
      <c r="ZG69" s="52"/>
      <c r="ZH69" s="52"/>
      <c r="ZI69" s="52"/>
      <c r="ZJ69" s="52"/>
      <c r="ZK69" s="52"/>
      <c r="ZL69" s="52"/>
      <c r="ZM69" s="52"/>
      <c r="ZN69" s="52"/>
      <c r="ZO69" s="52"/>
      <c r="ZP69" s="52"/>
      <c r="ZQ69" s="52"/>
      <c r="ZR69" s="52"/>
      <c r="ZS69" s="52"/>
      <c r="ZT69" s="52"/>
      <c r="ZU69" s="52"/>
      <c r="ZV69" s="52"/>
      <c r="ZW69" s="52"/>
      <c r="ZX69" s="52"/>
      <c r="ZY69" s="52"/>
      <c r="ZZ69" s="52"/>
      <c r="AAA69" s="52"/>
      <c r="AAB69" s="52"/>
      <c r="AAC69" s="52"/>
      <c r="AAD69" s="52"/>
      <c r="AAE69" s="52"/>
      <c r="AAF69" s="52"/>
      <c r="AAG69" s="52"/>
      <c r="AAH69" s="52"/>
      <c r="AAI69" s="52"/>
      <c r="AAJ69" s="52"/>
      <c r="AAK69" s="52"/>
      <c r="AAL69" s="52"/>
      <c r="AAM69" s="52"/>
      <c r="AAN69" s="52"/>
      <c r="AAO69" s="52"/>
      <c r="AAP69" s="52"/>
      <c r="AAQ69" s="52"/>
      <c r="AAR69" s="52"/>
      <c r="AAS69" s="52"/>
      <c r="AAT69" s="52"/>
      <c r="AAU69" s="52"/>
      <c r="AAV69" s="52"/>
      <c r="AAW69" s="52"/>
      <c r="AAX69" s="52"/>
      <c r="AAY69" s="52"/>
      <c r="AAZ69" s="52"/>
      <c r="ABA69" s="52"/>
      <c r="ABB69" s="52"/>
      <c r="ABC69" s="52"/>
      <c r="ABD69" s="52"/>
      <c r="ABE69" s="52"/>
      <c r="ABF69" s="52"/>
      <c r="ABG69" s="52"/>
      <c r="ABH69" s="52"/>
      <c r="ABI69" s="52"/>
      <c r="ABJ69" s="52"/>
      <c r="ABK69" s="52"/>
      <c r="ABL69" s="52"/>
      <c r="ABM69" s="52"/>
      <c r="ABN69" s="52"/>
      <c r="ABO69" s="52"/>
      <c r="ABP69" s="52"/>
      <c r="ABQ69" s="52"/>
      <c r="ABR69" s="52"/>
      <c r="ABS69" s="52"/>
      <c r="ABT69" s="52"/>
      <c r="ABU69" s="52"/>
      <c r="ABV69" s="52"/>
      <c r="ABW69" s="52"/>
      <c r="ABX69" s="52"/>
      <c r="ABY69" s="52"/>
      <c r="ABZ69" s="52"/>
      <c r="ACA69" s="52"/>
      <c r="ACB69" s="52"/>
      <c r="ACC69" s="52"/>
      <c r="ACD69" s="52"/>
      <c r="ACE69" s="52"/>
      <c r="ACF69" s="52"/>
      <c r="ACG69" s="52"/>
      <c r="ACH69" s="52"/>
      <c r="ACI69" s="52"/>
      <c r="ACJ69" s="52"/>
      <c r="ACK69" s="52"/>
      <c r="ACL69" s="52"/>
      <c r="ACM69" s="52"/>
      <c r="ACN69" s="52"/>
      <c r="ACO69" s="52"/>
      <c r="ACP69" s="52"/>
      <c r="ACQ69" s="52"/>
      <c r="ACR69" s="52"/>
      <c r="ACS69" s="52"/>
      <c r="ACT69" s="52"/>
      <c r="ACU69" s="52"/>
      <c r="ACV69" s="52"/>
      <c r="ACW69" s="52"/>
      <c r="ACX69" s="52"/>
      <c r="ACY69" s="52"/>
      <c r="ACZ69" s="52"/>
      <c r="ADA69" s="52"/>
      <c r="ADB69" s="52"/>
      <c r="ADC69" s="52"/>
      <c r="ADD69" s="52"/>
      <c r="ADE69" s="52"/>
      <c r="ADF69" s="52"/>
      <c r="ADG69" s="52"/>
      <c r="ADH69" s="52"/>
      <c r="ADI69" s="52"/>
      <c r="ADJ69" s="52"/>
      <c r="ADK69" s="52"/>
      <c r="ADL69" s="52"/>
      <c r="ADM69" s="52"/>
      <c r="ADN69" s="52"/>
      <c r="ADO69" s="52"/>
      <c r="ADP69" s="52"/>
      <c r="ADQ69" s="52"/>
      <c r="ADR69" s="52"/>
      <c r="ADS69" s="52"/>
      <c r="ADT69" s="52"/>
      <c r="ADU69" s="52"/>
      <c r="ADV69" s="52"/>
      <c r="ADW69" s="52"/>
      <c r="ADX69" s="52"/>
      <c r="ADY69" s="52"/>
      <c r="ADZ69" s="52"/>
      <c r="AEA69" s="52"/>
      <c r="AEB69" s="52"/>
      <c r="AEC69" s="52"/>
      <c r="AED69" s="52"/>
      <c r="AEE69" s="52"/>
      <c r="AEF69" s="52"/>
      <c r="AEG69" s="52"/>
      <c r="AEH69" s="52"/>
      <c r="AEI69" s="52"/>
      <c r="AEJ69" s="52"/>
      <c r="AEK69" s="52"/>
      <c r="AEL69" s="52"/>
      <c r="AEM69" s="52"/>
      <c r="AEN69" s="52"/>
      <c r="AEO69" s="52"/>
      <c r="AEP69" s="52"/>
      <c r="AEQ69" s="52"/>
      <c r="AER69" s="52"/>
      <c r="AES69" s="52"/>
      <c r="AET69" s="52"/>
      <c r="AEU69" s="52"/>
      <c r="AEV69" s="52"/>
      <c r="AEW69" s="52"/>
      <c r="AEX69" s="52"/>
      <c r="AEY69" s="52"/>
      <c r="AEZ69" s="52"/>
      <c r="AFA69" s="52"/>
      <c r="AFB69" s="52"/>
      <c r="AFC69" s="52"/>
      <c r="AFD69" s="52"/>
      <c r="AFE69" s="52"/>
      <c r="AFF69" s="52"/>
      <c r="AFG69" s="52"/>
      <c r="AFH69" s="52"/>
      <c r="AFI69" s="52"/>
      <c r="AFJ69" s="52"/>
      <c r="AFK69" s="52"/>
      <c r="AFL69" s="52"/>
      <c r="AFM69" s="52"/>
      <c r="AFN69" s="52"/>
      <c r="AFO69" s="52"/>
      <c r="AFP69" s="52"/>
      <c r="AFQ69" s="52"/>
      <c r="AFR69" s="52"/>
      <c r="AFS69" s="52"/>
      <c r="AFT69" s="52"/>
      <c r="AFU69" s="52"/>
      <c r="AFV69" s="52"/>
      <c r="AFW69" s="52"/>
      <c r="AFX69" s="52"/>
      <c r="AFY69" s="52"/>
      <c r="AFZ69" s="52"/>
      <c r="AGA69" s="52"/>
      <c r="AGB69" s="52"/>
      <c r="AGC69" s="52"/>
      <c r="AGD69" s="52"/>
      <c r="AGE69" s="52"/>
      <c r="AGF69" s="52"/>
      <c r="AGG69" s="52"/>
      <c r="AGH69" s="52"/>
      <c r="AGI69" s="52"/>
      <c r="AGJ69" s="52"/>
      <c r="AGK69" s="52"/>
      <c r="AGL69" s="52"/>
      <c r="AGM69" s="52"/>
      <c r="AGN69" s="52"/>
      <c r="AGO69" s="52"/>
      <c r="AGP69" s="52"/>
      <c r="AGQ69" s="52"/>
      <c r="AGR69" s="52"/>
      <c r="AGS69" s="52"/>
      <c r="AGT69" s="52"/>
      <c r="AGU69" s="52"/>
      <c r="AGV69" s="52"/>
      <c r="AGW69" s="52"/>
      <c r="AGX69" s="52"/>
      <c r="AGY69" s="52"/>
      <c r="AGZ69" s="52"/>
      <c r="AHA69" s="52"/>
      <c r="AHB69" s="52"/>
      <c r="AHC69" s="52"/>
      <c r="AHD69" s="52"/>
      <c r="AHE69" s="52"/>
      <c r="AHF69" s="52"/>
      <c r="AHG69" s="52"/>
      <c r="AHH69" s="52"/>
      <c r="AHI69" s="52"/>
      <c r="AHJ69" s="52"/>
      <c r="AHK69" s="52"/>
      <c r="AHL69" s="52"/>
      <c r="AHM69" s="52"/>
      <c r="AHN69" s="52"/>
      <c r="AHO69" s="52"/>
      <c r="AHP69" s="52"/>
      <c r="AHQ69" s="52"/>
      <c r="AHR69" s="52"/>
      <c r="AHS69" s="52"/>
      <c r="AHT69" s="52"/>
      <c r="AHU69" s="52"/>
      <c r="AHV69" s="52"/>
      <c r="AHW69" s="52"/>
      <c r="AHX69" s="52"/>
      <c r="AHY69" s="52"/>
      <c r="AHZ69" s="52"/>
      <c r="AIA69" s="52"/>
      <c r="AIB69" s="52"/>
      <c r="AIC69" s="52"/>
      <c r="AID69" s="52"/>
      <c r="AIE69" s="52"/>
      <c r="AIF69" s="52"/>
      <c r="AIG69" s="52"/>
      <c r="AIH69" s="52"/>
      <c r="AII69" s="52"/>
      <c r="AIJ69" s="52"/>
      <c r="AIK69" s="52"/>
      <c r="AIL69" s="52"/>
      <c r="AIM69" s="52"/>
      <c r="AIN69" s="52"/>
      <c r="AIO69" s="52"/>
      <c r="AIP69" s="52"/>
      <c r="AIQ69" s="52"/>
      <c r="AIR69" s="52"/>
      <c r="AIS69" s="52"/>
      <c r="AIT69" s="52"/>
      <c r="AIU69" s="52"/>
      <c r="AIV69" s="52"/>
      <c r="AIW69" s="52"/>
      <c r="AIX69" s="52"/>
      <c r="AIY69" s="52"/>
      <c r="AIZ69" s="52"/>
      <c r="AJA69" s="52"/>
      <c r="AJB69" s="52"/>
      <c r="AJC69" s="52"/>
      <c r="AJD69" s="52"/>
      <c r="AJE69" s="52"/>
      <c r="AJF69" s="52"/>
      <c r="AJG69" s="52"/>
      <c r="AJH69" s="52"/>
      <c r="AJI69" s="52"/>
      <c r="AJJ69" s="52"/>
      <c r="AJK69" s="52"/>
      <c r="AJL69" s="52"/>
      <c r="AJM69" s="52"/>
      <c r="AJN69" s="52"/>
      <c r="AJO69" s="52"/>
      <c r="AJP69" s="52"/>
      <c r="AJQ69" s="52"/>
      <c r="AJR69" s="52"/>
      <c r="AJS69" s="52"/>
      <c r="AJT69" s="52"/>
      <c r="AJU69" s="52"/>
      <c r="AJV69" s="52"/>
      <c r="AJW69" s="52"/>
      <c r="AJX69" s="52"/>
      <c r="AJY69" s="52"/>
      <c r="AJZ69" s="52"/>
      <c r="AKA69" s="52"/>
      <c r="AKB69" s="52"/>
      <c r="AKC69" s="52"/>
      <c r="AKD69" s="52"/>
      <c r="AKE69" s="52"/>
      <c r="AKF69" s="52"/>
      <c r="AKG69" s="52"/>
      <c r="AKH69" s="52"/>
      <c r="AKI69" s="52"/>
      <c r="AKJ69" s="52"/>
      <c r="AKK69" s="52"/>
      <c r="AKL69" s="52"/>
      <c r="AKM69" s="52"/>
      <c r="AKN69" s="52"/>
      <c r="AKO69" s="52"/>
      <c r="AKP69" s="52"/>
      <c r="AKQ69" s="52"/>
      <c r="AKR69" s="52"/>
      <c r="AKS69" s="52"/>
      <c r="AKT69" s="52"/>
      <c r="AKU69" s="52"/>
      <c r="AKV69" s="52"/>
      <c r="AKW69" s="52"/>
      <c r="AKX69" s="52"/>
      <c r="AKY69" s="52"/>
      <c r="AKZ69" s="52"/>
      <c r="ALA69" s="52"/>
      <c r="ALB69" s="52"/>
      <c r="ALC69" s="52"/>
      <c r="ALD69" s="52"/>
      <c r="ALE69" s="52"/>
      <c r="ALF69" s="52"/>
      <c r="ALG69" s="52"/>
      <c r="ALH69" s="52"/>
      <c r="ALI69" s="52"/>
      <c r="ALJ69" s="52"/>
      <c r="ALK69" s="52"/>
      <c r="ALL69" s="52"/>
      <c r="ALM69" s="52"/>
      <c r="ALN69" s="52"/>
      <c r="ALO69" s="52"/>
      <c r="ALP69" s="52"/>
      <c r="ALQ69" s="52"/>
      <c r="ALR69" s="52"/>
      <c r="ALS69" s="52"/>
      <c r="ALT69" s="52"/>
      <c r="ALU69" s="52"/>
      <c r="ALV69" s="52"/>
      <c r="ALW69" s="52"/>
      <c r="ALX69" s="52"/>
      <c r="ALY69" s="52"/>
      <c r="ALZ69" s="52"/>
      <c r="AMA69" s="52"/>
      <c r="AMB69" s="52"/>
      <c r="AMC69" s="52"/>
      <c r="AMD69" s="52"/>
      <c r="AME69" s="52"/>
      <c r="AMF69" s="52"/>
      <c r="AMG69" s="52"/>
      <c r="AMH69" s="52"/>
      <c r="AMI69" s="52"/>
      <c r="AMJ69" s="52"/>
    </row>
    <row r="70" spans="1:1024" x14ac:dyDescent="0.2">
      <c r="A70" s="339"/>
      <c r="B70" s="56" t="s">
        <v>208</v>
      </c>
      <c r="C70" s="40">
        <f>'QA1'!F70</f>
        <v>187041.8</v>
      </c>
      <c r="D70" s="40">
        <v>177067.8</v>
      </c>
      <c r="E70" s="43">
        <f t="shared" si="8"/>
        <v>5.6328705727410631E-2</v>
      </c>
      <c r="F70" s="40">
        <v>151951.79999999999</v>
      </c>
      <c r="G70" s="43">
        <f t="shared" si="9"/>
        <v>-0.14184397163120568</v>
      </c>
    </row>
    <row r="71" spans="1:1024" x14ac:dyDescent="0.2">
      <c r="A71" s="339"/>
      <c r="B71" s="56" t="s">
        <v>209</v>
      </c>
      <c r="C71" s="40">
        <f>'QA1'!F71</f>
        <v>11070.4</v>
      </c>
      <c r="D71" s="40">
        <v>22554.400000000001</v>
      </c>
      <c r="E71" s="43">
        <f t="shared" si="8"/>
        <v>-0.50916894264533752</v>
      </c>
      <c r="F71" s="40">
        <v>11277.2</v>
      </c>
      <c r="G71" s="43">
        <f t="shared" si="9"/>
        <v>-0.5</v>
      </c>
    </row>
    <row r="72" spans="1:1024" x14ac:dyDescent="0.2">
      <c r="A72" s="339"/>
      <c r="B72" s="56" t="s">
        <v>210</v>
      </c>
      <c r="C72" s="40">
        <f>'QA1'!F72</f>
        <v>11681.599999999999</v>
      </c>
      <c r="D72" s="40">
        <v>17000</v>
      </c>
      <c r="E72" s="43">
        <f t="shared" si="8"/>
        <v>-0.31284705882352948</v>
      </c>
      <c r="F72" s="40">
        <v>11900</v>
      </c>
      <c r="G72" s="43">
        <f t="shared" si="9"/>
        <v>-0.3</v>
      </c>
    </row>
    <row r="73" spans="1:1024" x14ac:dyDescent="0.2">
      <c r="A73" s="339"/>
      <c r="B73" s="56" t="s">
        <v>211</v>
      </c>
      <c r="C73" s="40">
        <f>'QA1'!F73</f>
        <v>14668.199999999999</v>
      </c>
      <c r="D73" s="40">
        <v>34034.400000000001</v>
      </c>
      <c r="E73" s="43">
        <f t="shared" si="8"/>
        <v>-0.56901840490797562</v>
      </c>
      <c r="F73" s="40">
        <v>17017.2</v>
      </c>
      <c r="G73" s="43">
        <f t="shared" si="9"/>
        <v>-0.5</v>
      </c>
    </row>
    <row r="74" spans="1:1024" x14ac:dyDescent="0.2">
      <c r="A74" s="339"/>
      <c r="B74" s="355" t="s">
        <v>212</v>
      </c>
      <c r="C74" s="356"/>
      <c r="D74" s="356"/>
      <c r="E74" s="356"/>
      <c r="F74" s="356"/>
      <c r="G74" s="357"/>
    </row>
    <row r="75" spans="1:1024" x14ac:dyDescent="0.2">
      <c r="A75" s="339"/>
      <c r="B75" s="56" t="s">
        <v>213</v>
      </c>
      <c r="C75" s="40">
        <f>'QA1'!F75</f>
        <v>157449.80000000002</v>
      </c>
      <c r="D75" s="40">
        <v>269802.89999999997</v>
      </c>
      <c r="E75" s="43">
        <f t="shared" ref="E75:E80" si="10">(C75-D75)/D75</f>
        <v>-0.41642658399891164</v>
      </c>
      <c r="F75" s="40">
        <v>246486.6</v>
      </c>
      <c r="G75" s="43">
        <f t="shared" ref="G75:G80" si="11">(F75-D75)/D75</f>
        <v>-8.641975308641961E-2</v>
      </c>
    </row>
    <row r="76" spans="1:1024" x14ac:dyDescent="0.2">
      <c r="A76" s="339"/>
      <c r="B76" s="56" t="s">
        <v>214</v>
      </c>
      <c r="C76" s="40">
        <f>'QA1'!F76</f>
        <v>12428</v>
      </c>
      <c r="D76" s="40">
        <v>12373.199999999999</v>
      </c>
      <c r="E76" s="43">
        <f t="shared" si="10"/>
        <v>4.4289270358517678E-3</v>
      </c>
      <c r="F76" s="40">
        <v>10998.4</v>
      </c>
      <c r="G76" s="43">
        <f t="shared" si="11"/>
        <v>-0.11111111111111106</v>
      </c>
    </row>
    <row r="77" spans="1:1024" x14ac:dyDescent="0.2">
      <c r="A77" s="339"/>
      <c r="B77" s="56" t="s">
        <v>215</v>
      </c>
      <c r="C77" s="40">
        <f>'QA1'!F77</f>
        <v>39573.599999999999</v>
      </c>
      <c r="D77" s="40">
        <v>46441.1</v>
      </c>
      <c r="E77" s="43">
        <f t="shared" si="10"/>
        <v>-0.1478754809855925</v>
      </c>
      <c r="F77" s="40">
        <v>49437.3</v>
      </c>
      <c r="G77" s="43">
        <f t="shared" si="11"/>
        <v>6.451612903225816E-2</v>
      </c>
    </row>
    <row r="78" spans="1:1024" x14ac:dyDescent="0.2">
      <c r="A78" s="339"/>
      <c r="B78" s="56" t="s">
        <v>216</v>
      </c>
      <c r="C78" s="40">
        <f>'QA1'!F78</f>
        <v>1132530.6000000001</v>
      </c>
      <c r="D78" s="40">
        <v>1535428</v>
      </c>
      <c r="E78" s="43">
        <f t="shared" si="10"/>
        <v>-0.26240071172337609</v>
      </c>
      <c r="F78" s="40">
        <v>889465.99999999988</v>
      </c>
      <c r="G78" s="43">
        <f t="shared" si="11"/>
        <v>-0.42070484581497802</v>
      </c>
    </row>
    <row r="79" spans="1:1024" x14ac:dyDescent="0.2">
      <c r="A79" s="339"/>
      <c r="B79" s="56" t="s">
        <v>217</v>
      </c>
      <c r="C79" s="40">
        <f>'QA1'!F79</f>
        <v>298686.59999999998</v>
      </c>
      <c r="D79" s="40">
        <v>209632.8</v>
      </c>
      <c r="E79" s="43">
        <f t="shared" si="10"/>
        <v>0.42480852233047495</v>
      </c>
      <c r="F79" s="40">
        <v>205601.4</v>
      </c>
      <c r="G79" s="43">
        <f t="shared" si="11"/>
        <v>-1.9230769230769204E-2</v>
      </c>
    </row>
    <row r="80" spans="1:1024" x14ac:dyDescent="0.2">
      <c r="A80" s="339"/>
      <c r="B80" s="84" t="s">
        <v>510</v>
      </c>
      <c r="C80" s="45">
        <f>SUM(C40:C79)</f>
        <v>34748505.073343106</v>
      </c>
      <c r="D80" s="45">
        <f>SUM(D40:D79)</f>
        <v>38991237.081499986</v>
      </c>
      <c r="E80" s="108">
        <f t="shared" si="10"/>
        <v>-0.10881244930210004</v>
      </c>
      <c r="F80" s="79">
        <f>SUM(F40:F79)</f>
        <v>40433810.998604774</v>
      </c>
      <c r="G80" s="108">
        <f t="shared" si="11"/>
        <v>3.6997387748675468E-2</v>
      </c>
    </row>
    <row r="81" spans="1:10" ht="11.25" customHeight="1" x14ac:dyDescent="0.2">
      <c r="A81" s="339" t="s">
        <v>44</v>
      </c>
      <c r="B81" s="355" t="s">
        <v>218</v>
      </c>
      <c r="C81" s="356"/>
      <c r="D81" s="356"/>
      <c r="E81" s="356"/>
      <c r="F81" s="356"/>
      <c r="G81" s="357"/>
    </row>
    <row r="82" spans="1:10" x14ac:dyDescent="0.2">
      <c r="A82" s="339"/>
      <c r="B82" s="56" t="s">
        <v>219</v>
      </c>
      <c r="C82" s="40">
        <f>'QA1'!F82</f>
        <v>553259</v>
      </c>
      <c r="D82" s="40">
        <v>603347.29</v>
      </c>
      <c r="E82" s="43">
        <f t="shared" ref="E82:E88" si="12">(C82-D82)/D82</f>
        <v>-8.3017344786615405E-2</v>
      </c>
      <c r="F82" s="40">
        <v>663183.38487603306</v>
      </c>
      <c r="G82" s="43">
        <f t="shared" ref="G82:G88" si="13">(F82-D82)/D82</f>
        <v>9.9173553719008198E-2</v>
      </c>
    </row>
    <row r="83" spans="1:10" x14ac:dyDescent="0.2">
      <c r="A83" s="339"/>
      <c r="B83" s="56" t="s">
        <v>220</v>
      </c>
      <c r="C83" s="40">
        <f>'QA1'!F83</f>
        <v>666480.72549019638</v>
      </c>
      <c r="D83" s="40">
        <v>647915.88</v>
      </c>
      <c r="E83" s="43">
        <f t="shared" si="12"/>
        <v>2.865317252325467E-2</v>
      </c>
      <c r="F83" s="40">
        <v>713674.50662686583</v>
      </c>
      <c r="G83" s="43">
        <f t="shared" si="13"/>
        <v>0.10149253731343306</v>
      </c>
    </row>
    <row r="84" spans="1:10" x14ac:dyDescent="0.2">
      <c r="A84" s="339"/>
      <c r="B84" s="56" t="s">
        <v>221</v>
      </c>
      <c r="C84" s="40">
        <f>'QA1'!F84</f>
        <v>1010575.9588235293</v>
      </c>
      <c r="D84" s="40">
        <v>1324992.7600000002</v>
      </c>
      <c r="E84" s="43">
        <f t="shared" si="12"/>
        <v>-0.23729699562771261</v>
      </c>
      <c r="F84" s="40">
        <v>1458701.1007836822</v>
      </c>
      <c r="G84" s="43">
        <f t="shared" si="13"/>
        <v>0.10091250670960793</v>
      </c>
    </row>
    <row r="85" spans="1:10" x14ac:dyDescent="0.2">
      <c r="A85" s="339"/>
      <c r="B85" s="56" t="s">
        <v>222</v>
      </c>
      <c r="C85" s="40">
        <f>'QA1'!F85</f>
        <v>33840</v>
      </c>
      <c r="D85" s="40">
        <v>26100</v>
      </c>
      <c r="E85" s="43">
        <f t="shared" si="12"/>
        <v>0.29655172413793102</v>
      </c>
      <c r="F85" s="40">
        <v>28800</v>
      </c>
      <c r="G85" s="43">
        <f t="shared" si="13"/>
        <v>0.10344827586206896</v>
      </c>
    </row>
    <row r="86" spans="1:10" x14ac:dyDescent="0.2">
      <c r="A86" s="339"/>
      <c r="B86" s="56" t="s">
        <v>223</v>
      </c>
      <c r="C86" s="40">
        <f>'QA1'!F86</f>
        <v>101390.39999999999</v>
      </c>
      <c r="D86" s="40">
        <v>106171.20000000003</v>
      </c>
      <c r="E86" s="43">
        <f t="shared" si="12"/>
        <v>-4.5029160450291893E-2</v>
      </c>
      <c r="F86" s="40">
        <v>116411.06192893404</v>
      </c>
      <c r="G86" s="43">
        <f t="shared" si="13"/>
        <v>9.6446700507614211E-2</v>
      </c>
    </row>
    <row r="87" spans="1:10" x14ac:dyDescent="0.2">
      <c r="A87" s="339"/>
      <c r="B87" s="56" t="s">
        <v>224</v>
      </c>
      <c r="C87" s="40">
        <f>'QA1'!F87</f>
        <v>35750</v>
      </c>
      <c r="D87" s="40">
        <v>33606.400000000001</v>
      </c>
      <c r="E87" s="43">
        <f t="shared" si="12"/>
        <v>6.3785469434393408E-2</v>
      </c>
      <c r="F87" s="40">
        <v>37024</v>
      </c>
      <c r="G87" s="43">
        <f t="shared" si="13"/>
        <v>0.10169491525423724</v>
      </c>
    </row>
    <row r="88" spans="1:10" x14ac:dyDescent="0.2">
      <c r="A88" s="339"/>
      <c r="B88" s="56" t="s">
        <v>225</v>
      </c>
      <c r="C88" s="40">
        <f>'QA1'!F88</f>
        <v>642399.99999999988</v>
      </c>
      <c r="D88" s="40">
        <v>604915.19999999995</v>
      </c>
      <c r="E88" s="43">
        <f t="shared" si="12"/>
        <v>6.1967032734505489E-2</v>
      </c>
      <c r="F88" s="40">
        <v>665292.80000000005</v>
      </c>
      <c r="G88" s="43">
        <f t="shared" si="13"/>
        <v>9.9811676082862691E-2</v>
      </c>
    </row>
    <row r="89" spans="1:10" x14ac:dyDescent="0.2">
      <c r="A89" s="339"/>
      <c r="B89" s="355" t="s">
        <v>226</v>
      </c>
      <c r="C89" s="356"/>
      <c r="D89" s="356"/>
      <c r="E89" s="356"/>
      <c r="F89" s="356"/>
      <c r="G89" s="357"/>
    </row>
    <row r="90" spans="1:10" x14ac:dyDescent="0.2">
      <c r="A90" s="339"/>
      <c r="B90" s="56" t="s">
        <v>227</v>
      </c>
      <c r="C90" s="40">
        <f>'QA1'!F90</f>
        <v>442086.84</v>
      </c>
      <c r="D90" s="40">
        <v>411940.95000000007</v>
      </c>
      <c r="E90" s="43">
        <f>(C90-D90)/D90</f>
        <v>7.3180124481433448E-2</v>
      </c>
      <c r="F90" s="40">
        <v>432908.00434131746</v>
      </c>
      <c r="G90" s="43">
        <f>(F90-D90)/D90</f>
        <v>5.0898203592814419E-2</v>
      </c>
    </row>
    <row r="91" spans="1:10" x14ac:dyDescent="0.2">
      <c r="A91" s="339"/>
      <c r="B91" s="56" t="s">
        <v>228</v>
      </c>
      <c r="C91" s="40">
        <f>'QA1'!F91</f>
        <v>196870.09600000002</v>
      </c>
      <c r="D91" s="40">
        <v>162289.80000000002</v>
      </c>
      <c r="E91" s="43">
        <f>(C91-D91)/D91</f>
        <v>0.21307744540938492</v>
      </c>
      <c r="F91" s="40">
        <v>170373.20000000004</v>
      </c>
      <c r="G91" s="43">
        <f>(F91-D91)/D91</f>
        <v>4.9808429118774082E-2</v>
      </c>
    </row>
    <row r="92" spans="1:10" x14ac:dyDescent="0.2">
      <c r="A92" s="339"/>
      <c r="B92" s="355" t="s">
        <v>229</v>
      </c>
      <c r="C92" s="356"/>
      <c r="D92" s="356"/>
      <c r="E92" s="356"/>
      <c r="F92" s="356"/>
      <c r="G92" s="357"/>
    </row>
    <row r="93" spans="1:10" x14ac:dyDescent="0.2">
      <c r="A93" s="339"/>
      <c r="B93" s="56" t="s">
        <v>230</v>
      </c>
      <c r="C93" s="40">
        <f>'QA1'!F93</f>
        <v>434732.5</v>
      </c>
      <c r="D93" s="40">
        <v>592534.80000000005</v>
      </c>
      <c r="E93" s="43">
        <f>(C93-D93)/D93</f>
        <v>-0.26631735384993427</v>
      </c>
      <c r="F93" s="40">
        <v>622230.60000000009</v>
      </c>
      <c r="G93" s="43">
        <f>(F93-D93)/D93</f>
        <v>5.0116550116550189E-2</v>
      </c>
    </row>
    <row r="94" spans="1:10" x14ac:dyDescent="0.2">
      <c r="A94" s="339"/>
      <c r="B94" s="56" t="s">
        <v>231</v>
      </c>
      <c r="C94" s="40">
        <f>'QA1'!F94</f>
        <v>70445</v>
      </c>
      <c r="D94" s="40">
        <v>95302.8</v>
      </c>
      <c r="E94" s="43">
        <f>(C94-D94)/D94</f>
        <v>-0.26082969230704661</v>
      </c>
      <c r="F94" s="40">
        <v>100827.6</v>
      </c>
      <c r="G94" s="43">
        <f>(F94-D94)/D94</f>
        <v>5.7971014492753652E-2</v>
      </c>
    </row>
    <row r="95" spans="1:10" x14ac:dyDescent="0.2">
      <c r="A95" s="339"/>
      <c r="B95" s="56" t="s">
        <v>232</v>
      </c>
      <c r="C95" s="40">
        <f>'QA1'!F95</f>
        <v>509110.46181818179</v>
      </c>
      <c r="D95" s="40">
        <v>511754.03999999992</v>
      </c>
      <c r="E95" s="43">
        <f>(C95-D95)/D95</f>
        <v>-5.1657201999189455E-3</v>
      </c>
      <c r="F95" s="40">
        <v>537445.89818181819</v>
      </c>
      <c r="G95" s="43">
        <f>(F95-D95)/D95</f>
        <v>5.0203527815468295E-2</v>
      </c>
    </row>
    <row r="96" spans="1:10" x14ac:dyDescent="0.2">
      <c r="A96" s="339"/>
      <c r="B96" s="142" t="s">
        <v>233</v>
      </c>
      <c r="C96" s="126">
        <f>'QA1'!F96</f>
        <v>17650.5</v>
      </c>
      <c r="D96" s="126">
        <v>21096</v>
      </c>
      <c r="E96" s="141">
        <f>(C96-D96)/D96</f>
        <v>-0.16332480091012513</v>
      </c>
      <c r="F96" s="126">
        <v>19220.800000000003</v>
      </c>
      <c r="G96" s="141">
        <f>(F96-D96)/D96</f>
        <v>-8.8888888888888754E-2</v>
      </c>
      <c r="H96" s="52"/>
      <c r="I96" s="52"/>
      <c r="J96" s="52"/>
    </row>
    <row r="97" spans="1:1024" x14ac:dyDescent="0.2">
      <c r="A97" s="339"/>
      <c r="B97" s="84" t="s">
        <v>509</v>
      </c>
      <c r="C97" s="45">
        <f>SUM(C82:C96)</f>
        <v>4714591.4821319068</v>
      </c>
      <c r="D97" s="45">
        <f>SUM(D82:D96)</f>
        <v>5141967.12</v>
      </c>
      <c r="E97" s="108">
        <f>(C97-D97)/D97</f>
        <v>-8.3115202391277315E-2</v>
      </c>
      <c r="F97" s="79">
        <f>SUM(F82:F96)</f>
        <v>5566092.9567386499</v>
      </c>
      <c r="G97" s="108">
        <f>(F97-D97)/D97</f>
        <v>8.2483187239565575E-2</v>
      </c>
      <c r="H97" s="52"/>
      <c r="I97" s="52"/>
      <c r="J97" s="52"/>
    </row>
    <row r="98" spans="1:1024" ht="11.25" customHeight="1" x14ac:dyDescent="0.2">
      <c r="A98" s="339" t="s">
        <v>45</v>
      </c>
      <c r="B98" s="355" t="s">
        <v>234</v>
      </c>
      <c r="C98" s="356"/>
      <c r="D98" s="356"/>
      <c r="E98" s="356"/>
      <c r="F98" s="356"/>
      <c r="G98" s="357"/>
      <c r="H98" s="52"/>
      <c r="I98" s="52"/>
      <c r="J98" s="52"/>
    </row>
    <row r="99" spans="1:1024" x14ac:dyDescent="0.2">
      <c r="A99" s="339"/>
      <c r="B99" s="56" t="s">
        <v>235</v>
      </c>
      <c r="C99" s="40">
        <f>'QA1'!F99</f>
        <v>110163.26666666668</v>
      </c>
      <c r="D99" s="40">
        <v>203785.89333333337</v>
      </c>
      <c r="E99" s="43">
        <f>(C99-D99)/D99</f>
        <v>-0.45941662170662523</v>
      </c>
      <c r="F99" s="40">
        <v>152438.26666666669</v>
      </c>
      <c r="G99" s="43">
        <f>(F99-D99)/D99</f>
        <v>-0.25196850393700787</v>
      </c>
      <c r="H99" s="52"/>
      <c r="I99" s="52"/>
      <c r="J99" s="52"/>
    </row>
    <row r="100" spans="1:1024" x14ac:dyDescent="0.2">
      <c r="A100" s="339"/>
      <c r="B100" s="56" t="s">
        <v>236</v>
      </c>
      <c r="C100" s="40">
        <f>'QA1'!F100</f>
        <v>83338.5</v>
      </c>
      <c r="D100" s="40">
        <v>125449.735</v>
      </c>
      <c r="E100" s="43">
        <f>(C100-D100)/D100</f>
        <v>-0.33568213595668417</v>
      </c>
      <c r="F100" s="40">
        <v>120846.075</v>
      </c>
      <c r="G100" s="43">
        <f>(F100-D100)/D100</f>
        <v>-3.6697247706422048E-2</v>
      </c>
      <c r="H100" s="52"/>
      <c r="I100" s="52"/>
      <c r="J100" s="52"/>
    </row>
    <row r="101" spans="1:1024" x14ac:dyDescent="0.2">
      <c r="A101" s="339"/>
      <c r="B101" s="56" t="s">
        <v>237</v>
      </c>
      <c r="C101" s="40">
        <f>'QA1'!F101</f>
        <v>5726</v>
      </c>
      <c r="D101" s="40">
        <v>5443.5</v>
      </c>
      <c r="E101" s="43">
        <f>(C101-D101)/D101</f>
        <v>5.1896757600808301E-2</v>
      </c>
      <c r="F101" s="40">
        <v>5080.6000000000004</v>
      </c>
      <c r="G101" s="43">
        <f>(F101-D101)/D101</f>
        <v>-6.6666666666666596E-2</v>
      </c>
    </row>
    <row r="102" spans="1:1024" x14ac:dyDescent="0.2">
      <c r="A102" s="339"/>
      <c r="B102" s="56" t="s">
        <v>238</v>
      </c>
      <c r="C102" s="40">
        <f>'QA1'!F102</f>
        <v>32610.400000000001</v>
      </c>
      <c r="D102" s="40">
        <v>16059.999999999998</v>
      </c>
      <c r="E102" s="43">
        <f>(C102-D102)/D102</f>
        <v>1.0305354919053551</v>
      </c>
      <c r="F102" s="40">
        <v>14599.999999999998</v>
      </c>
      <c r="G102" s="43">
        <f>(F102-D102)/D102</f>
        <v>-9.0909090909090925E-2</v>
      </c>
    </row>
    <row r="103" spans="1:1024" x14ac:dyDescent="0.2">
      <c r="A103" s="339"/>
      <c r="B103" s="355" t="s">
        <v>239</v>
      </c>
      <c r="C103" s="356"/>
      <c r="D103" s="356"/>
      <c r="E103" s="356"/>
      <c r="F103" s="356"/>
      <c r="G103" s="357"/>
    </row>
    <row r="104" spans="1:1024" x14ac:dyDescent="0.2">
      <c r="A104" s="339"/>
      <c r="B104" s="56" t="s">
        <v>240</v>
      </c>
      <c r="C104" s="40">
        <f>'QA1'!F104</f>
        <v>203536.2971962617</v>
      </c>
      <c r="D104" s="40">
        <v>234810.65327102807</v>
      </c>
      <c r="E104" s="43">
        <f>(C104-D104)/D104</f>
        <v>-0.13318968129894954</v>
      </c>
      <c r="F104" s="40">
        <v>197296.5252336449</v>
      </c>
      <c r="G104" s="43">
        <f>(F104-D104)/D104</f>
        <v>-0.15976331360946738</v>
      </c>
    </row>
    <row r="105" spans="1:1024" x14ac:dyDescent="0.2">
      <c r="A105" s="339"/>
      <c r="B105" s="56" t="s">
        <v>241</v>
      </c>
      <c r="C105" s="40">
        <f>'QA1'!F105</f>
        <v>126960.40000000001</v>
      </c>
      <c r="D105" s="40">
        <v>129800</v>
      </c>
      <c r="E105" s="43">
        <f>(C105-D105)/D105</f>
        <v>-2.1876733436055402E-2</v>
      </c>
      <c r="F105" s="40">
        <v>165200</v>
      </c>
      <c r="G105" s="43">
        <f>(F105-D105)/D105</f>
        <v>0.27272727272727271</v>
      </c>
    </row>
    <row r="106" spans="1:1024" x14ac:dyDescent="0.2">
      <c r="A106" s="339"/>
      <c r="B106" s="56" t="s">
        <v>242</v>
      </c>
      <c r="C106" s="40">
        <f>'QA1'!F106</f>
        <v>145675.14444444445</v>
      </c>
      <c r="D106" s="40">
        <v>237309.92063492068</v>
      </c>
      <c r="E106" s="43">
        <f>(C106-D106)/D106</f>
        <v>-0.38613967736918947</v>
      </c>
      <c r="F106" s="40">
        <v>170217.06349206349</v>
      </c>
      <c r="G106" s="43">
        <f>(F106-D106)/D106</f>
        <v>-0.28272251308900537</v>
      </c>
    </row>
    <row r="107" spans="1:1024" x14ac:dyDescent="0.2">
      <c r="A107" s="339"/>
      <c r="B107" s="56" t="s">
        <v>243</v>
      </c>
      <c r="C107" s="40">
        <f>'QA1'!F107</f>
        <v>55796.4</v>
      </c>
      <c r="D107" s="40">
        <v>66938.083333333328</v>
      </c>
      <c r="E107" s="43">
        <f>(C107-D107)/D107</f>
        <v>-0.16644760020765451</v>
      </c>
      <c r="F107" s="40">
        <v>63113.049999999996</v>
      </c>
      <c r="G107" s="43">
        <f>(F107-D107)/D107</f>
        <v>-5.7142857142857141E-2</v>
      </c>
    </row>
    <row r="108" spans="1:1024" x14ac:dyDescent="0.2">
      <c r="A108" s="339"/>
      <c r="B108" s="56" t="s">
        <v>244</v>
      </c>
      <c r="C108" s="40">
        <f>'QA1'!F108</f>
        <v>148443.3142857143</v>
      </c>
      <c r="D108" s="40">
        <v>151567.02857142856</v>
      </c>
      <c r="E108" s="43">
        <f>(C108-D108)/D108</f>
        <v>-2.0609457842885381E-2</v>
      </c>
      <c r="F108" s="40">
        <v>130319.31428571428</v>
      </c>
      <c r="G108" s="43">
        <f>(F108-D108)/D108</f>
        <v>-0.1401869158878504</v>
      </c>
    </row>
    <row r="109" spans="1:1024" s="39" customFormat="1" x14ac:dyDescent="0.2">
      <c r="A109" s="343"/>
      <c r="B109" s="187" t="s">
        <v>402</v>
      </c>
      <c r="C109" s="42">
        <f>'QA1'!F109</f>
        <v>8932.5</v>
      </c>
      <c r="D109" s="191">
        <v>0</v>
      </c>
      <c r="E109" s="159"/>
      <c r="F109" s="191">
        <v>0</v>
      </c>
      <c r="G109" s="225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52"/>
      <c r="GP109" s="52"/>
      <c r="GQ109" s="52"/>
      <c r="GR109" s="52"/>
      <c r="GS109" s="52"/>
      <c r="GT109" s="52"/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/>
      <c r="HG109" s="52"/>
      <c r="HH109" s="52"/>
      <c r="HI109" s="52"/>
      <c r="HJ109" s="52"/>
      <c r="HK109" s="52"/>
      <c r="HL109" s="52"/>
      <c r="HM109" s="52"/>
      <c r="HN109" s="52"/>
      <c r="HO109" s="52"/>
      <c r="HP109" s="52"/>
      <c r="HQ109" s="52"/>
      <c r="HR109" s="52"/>
      <c r="HS109" s="52"/>
      <c r="HT109" s="52"/>
      <c r="HU109" s="52"/>
      <c r="HV109" s="52"/>
      <c r="HW109" s="52"/>
      <c r="HX109" s="52"/>
      <c r="HY109" s="52"/>
      <c r="HZ109" s="52"/>
      <c r="IA109" s="52"/>
      <c r="IB109" s="52"/>
      <c r="IC109" s="52"/>
      <c r="ID109" s="52"/>
      <c r="IE109" s="52"/>
      <c r="IF109" s="52"/>
      <c r="IG109" s="52"/>
      <c r="IH109" s="52"/>
      <c r="II109" s="52"/>
      <c r="IJ109" s="52"/>
      <c r="IK109" s="52"/>
      <c r="IL109" s="52"/>
      <c r="IM109" s="52"/>
      <c r="IN109" s="52"/>
      <c r="IO109" s="52"/>
      <c r="IP109" s="52"/>
      <c r="IQ109" s="52"/>
      <c r="IR109" s="52"/>
      <c r="IS109" s="52"/>
      <c r="IT109" s="52"/>
      <c r="IU109" s="52"/>
      <c r="IV109" s="52"/>
      <c r="IW109" s="52"/>
      <c r="IX109" s="52"/>
      <c r="IY109" s="52"/>
      <c r="IZ109" s="52"/>
      <c r="JA109" s="52"/>
      <c r="JB109" s="52"/>
      <c r="JC109" s="52"/>
      <c r="JD109" s="52"/>
      <c r="JE109" s="52"/>
      <c r="JF109" s="52"/>
      <c r="JG109" s="52"/>
      <c r="JH109" s="52"/>
      <c r="JI109" s="52"/>
      <c r="JJ109" s="52"/>
      <c r="JK109" s="52"/>
      <c r="JL109" s="52"/>
      <c r="JM109" s="52"/>
      <c r="JN109" s="52"/>
      <c r="JO109" s="52"/>
      <c r="JP109" s="52"/>
      <c r="JQ109" s="52"/>
      <c r="JR109" s="52"/>
      <c r="JS109" s="52"/>
      <c r="JT109" s="52"/>
      <c r="JU109" s="52"/>
      <c r="JV109" s="52"/>
      <c r="JW109" s="52"/>
      <c r="JX109" s="52"/>
      <c r="JY109" s="52"/>
      <c r="JZ109" s="52"/>
      <c r="KA109" s="52"/>
      <c r="KB109" s="52"/>
      <c r="KC109" s="52"/>
      <c r="KD109" s="52"/>
      <c r="KE109" s="52"/>
      <c r="KF109" s="52"/>
      <c r="KG109" s="52"/>
      <c r="KH109" s="52"/>
      <c r="KI109" s="52"/>
      <c r="KJ109" s="52"/>
      <c r="KK109" s="52"/>
      <c r="KL109" s="52"/>
      <c r="KM109" s="52"/>
      <c r="KN109" s="52"/>
      <c r="KO109" s="52"/>
      <c r="KP109" s="52"/>
      <c r="KQ109" s="52"/>
      <c r="KR109" s="52"/>
      <c r="KS109" s="52"/>
      <c r="KT109" s="52"/>
      <c r="KU109" s="52"/>
      <c r="KV109" s="52"/>
      <c r="KW109" s="52"/>
      <c r="KX109" s="52"/>
      <c r="KY109" s="52"/>
      <c r="KZ109" s="52"/>
      <c r="LA109" s="52"/>
      <c r="LB109" s="52"/>
      <c r="LC109" s="52"/>
      <c r="LD109" s="52"/>
      <c r="LE109" s="52"/>
      <c r="LF109" s="52"/>
      <c r="LG109" s="52"/>
      <c r="LH109" s="52"/>
      <c r="LI109" s="52"/>
      <c r="LJ109" s="52"/>
      <c r="LK109" s="52"/>
      <c r="LL109" s="52"/>
      <c r="LM109" s="52"/>
      <c r="LN109" s="52"/>
      <c r="LO109" s="52"/>
      <c r="LP109" s="52"/>
      <c r="LQ109" s="52"/>
      <c r="LR109" s="52"/>
      <c r="LS109" s="52"/>
      <c r="LT109" s="52"/>
      <c r="LU109" s="52"/>
      <c r="LV109" s="52"/>
      <c r="LW109" s="52"/>
      <c r="LX109" s="52"/>
      <c r="LY109" s="52"/>
      <c r="LZ109" s="52"/>
      <c r="MA109" s="52"/>
      <c r="MB109" s="52"/>
      <c r="MC109" s="52"/>
      <c r="MD109" s="52"/>
      <c r="ME109" s="52"/>
      <c r="MF109" s="52"/>
      <c r="MG109" s="52"/>
      <c r="MH109" s="52"/>
      <c r="MI109" s="52"/>
      <c r="MJ109" s="52"/>
      <c r="MK109" s="52"/>
      <c r="ML109" s="52"/>
      <c r="MM109" s="52"/>
      <c r="MN109" s="52"/>
      <c r="MO109" s="52"/>
      <c r="MP109" s="52"/>
      <c r="MQ109" s="52"/>
      <c r="MR109" s="52"/>
      <c r="MS109" s="52"/>
      <c r="MT109" s="52"/>
      <c r="MU109" s="52"/>
      <c r="MV109" s="52"/>
      <c r="MW109" s="52"/>
      <c r="MX109" s="52"/>
      <c r="MY109" s="52"/>
      <c r="MZ109" s="52"/>
      <c r="NA109" s="52"/>
      <c r="NB109" s="52"/>
      <c r="NC109" s="52"/>
      <c r="ND109" s="52"/>
      <c r="NE109" s="52"/>
      <c r="NF109" s="52"/>
      <c r="NG109" s="52"/>
      <c r="NH109" s="52"/>
      <c r="NI109" s="52"/>
      <c r="NJ109" s="52"/>
      <c r="NK109" s="52"/>
      <c r="NL109" s="52"/>
      <c r="NM109" s="52"/>
      <c r="NN109" s="52"/>
      <c r="NO109" s="52"/>
      <c r="NP109" s="52"/>
      <c r="NQ109" s="52"/>
      <c r="NR109" s="52"/>
      <c r="NS109" s="52"/>
      <c r="NT109" s="52"/>
      <c r="NU109" s="52"/>
      <c r="NV109" s="52"/>
      <c r="NW109" s="52"/>
      <c r="NX109" s="52"/>
      <c r="NY109" s="52"/>
      <c r="NZ109" s="52"/>
      <c r="OA109" s="52"/>
      <c r="OB109" s="52"/>
      <c r="OC109" s="52"/>
      <c r="OD109" s="52"/>
      <c r="OE109" s="52"/>
      <c r="OF109" s="52"/>
      <c r="OG109" s="52"/>
      <c r="OH109" s="52"/>
      <c r="OI109" s="52"/>
      <c r="OJ109" s="52"/>
      <c r="OK109" s="52"/>
      <c r="OL109" s="52"/>
      <c r="OM109" s="52"/>
      <c r="ON109" s="52"/>
      <c r="OO109" s="52"/>
      <c r="OP109" s="52"/>
      <c r="OQ109" s="52"/>
      <c r="OR109" s="52"/>
      <c r="OS109" s="52"/>
      <c r="OT109" s="52"/>
      <c r="OU109" s="52"/>
      <c r="OV109" s="52"/>
      <c r="OW109" s="52"/>
      <c r="OX109" s="52"/>
      <c r="OY109" s="52"/>
      <c r="OZ109" s="52"/>
      <c r="PA109" s="52"/>
      <c r="PB109" s="52"/>
      <c r="PC109" s="52"/>
      <c r="PD109" s="52"/>
      <c r="PE109" s="52"/>
      <c r="PF109" s="52"/>
      <c r="PG109" s="52"/>
      <c r="PH109" s="52"/>
      <c r="PI109" s="52"/>
      <c r="PJ109" s="52"/>
      <c r="PK109" s="52"/>
      <c r="PL109" s="52"/>
      <c r="PM109" s="52"/>
      <c r="PN109" s="52"/>
      <c r="PO109" s="52"/>
      <c r="PP109" s="52"/>
      <c r="PQ109" s="52"/>
      <c r="PR109" s="52"/>
      <c r="PS109" s="52"/>
      <c r="PT109" s="52"/>
      <c r="PU109" s="52"/>
      <c r="PV109" s="52"/>
      <c r="PW109" s="52"/>
      <c r="PX109" s="52"/>
      <c r="PY109" s="52"/>
      <c r="PZ109" s="52"/>
      <c r="QA109" s="52"/>
      <c r="QB109" s="52"/>
      <c r="QC109" s="52"/>
      <c r="QD109" s="52"/>
      <c r="QE109" s="52"/>
      <c r="QF109" s="52"/>
      <c r="QG109" s="52"/>
      <c r="QH109" s="52"/>
      <c r="QI109" s="52"/>
      <c r="QJ109" s="52"/>
      <c r="QK109" s="52"/>
      <c r="QL109" s="52"/>
      <c r="QM109" s="52"/>
      <c r="QN109" s="52"/>
      <c r="QO109" s="52"/>
      <c r="QP109" s="52"/>
      <c r="QQ109" s="52"/>
      <c r="QR109" s="52"/>
      <c r="QS109" s="52"/>
      <c r="QT109" s="52"/>
      <c r="QU109" s="52"/>
      <c r="QV109" s="52"/>
      <c r="QW109" s="52"/>
      <c r="QX109" s="52"/>
      <c r="QY109" s="52"/>
      <c r="QZ109" s="52"/>
      <c r="RA109" s="52"/>
      <c r="RB109" s="52"/>
      <c r="RC109" s="52"/>
      <c r="RD109" s="52"/>
      <c r="RE109" s="52"/>
      <c r="RF109" s="52"/>
      <c r="RG109" s="52"/>
      <c r="RH109" s="52"/>
      <c r="RI109" s="52"/>
      <c r="RJ109" s="52"/>
      <c r="RK109" s="52"/>
      <c r="RL109" s="52"/>
      <c r="RM109" s="52"/>
      <c r="RN109" s="52"/>
      <c r="RO109" s="52"/>
      <c r="RP109" s="52"/>
      <c r="RQ109" s="52"/>
      <c r="RR109" s="52"/>
      <c r="RS109" s="52"/>
      <c r="RT109" s="52"/>
      <c r="RU109" s="52"/>
      <c r="RV109" s="52"/>
      <c r="RW109" s="52"/>
      <c r="RX109" s="52"/>
      <c r="RY109" s="52"/>
      <c r="RZ109" s="52"/>
      <c r="SA109" s="52"/>
      <c r="SB109" s="52"/>
      <c r="SC109" s="52"/>
      <c r="SD109" s="52"/>
      <c r="SE109" s="52"/>
      <c r="SF109" s="52"/>
      <c r="SG109" s="52"/>
      <c r="SH109" s="52"/>
      <c r="SI109" s="52"/>
      <c r="SJ109" s="52"/>
      <c r="SK109" s="52"/>
      <c r="SL109" s="52"/>
      <c r="SM109" s="52"/>
      <c r="SN109" s="52"/>
      <c r="SO109" s="52"/>
      <c r="SP109" s="52"/>
      <c r="SQ109" s="52"/>
      <c r="SR109" s="52"/>
      <c r="SS109" s="52"/>
      <c r="ST109" s="52"/>
      <c r="SU109" s="52"/>
      <c r="SV109" s="52"/>
      <c r="SW109" s="52"/>
      <c r="SX109" s="52"/>
      <c r="SY109" s="52"/>
      <c r="SZ109" s="52"/>
      <c r="TA109" s="52"/>
      <c r="TB109" s="52"/>
      <c r="TC109" s="52"/>
      <c r="TD109" s="52"/>
      <c r="TE109" s="52"/>
      <c r="TF109" s="52"/>
      <c r="TG109" s="52"/>
      <c r="TH109" s="52"/>
      <c r="TI109" s="52"/>
      <c r="TJ109" s="52"/>
      <c r="TK109" s="52"/>
      <c r="TL109" s="52"/>
      <c r="TM109" s="52"/>
      <c r="TN109" s="52"/>
      <c r="TO109" s="52"/>
      <c r="TP109" s="52"/>
      <c r="TQ109" s="52"/>
      <c r="TR109" s="52"/>
      <c r="TS109" s="52"/>
      <c r="TT109" s="52"/>
      <c r="TU109" s="52"/>
      <c r="TV109" s="52"/>
      <c r="TW109" s="52"/>
      <c r="TX109" s="52"/>
      <c r="TY109" s="52"/>
      <c r="TZ109" s="52"/>
      <c r="UA109" s="52"/>
      <c r="UB109" s="52"/>
      <c r="UC109" s="52"/>
      <c r="UD109" s="52"/>
      <c r="UE109" s="52"/>
      <c r="UF109" s="52"/>
      <c r="UG109" s="52"/>
      <c r="UH109" s="52"/>
      <c r="UI109" s="52"/>
      <c r="UJ109" s="52"/>
      <c r="UK109" s="52"/>
      <c r="UL109" s="52"/>
      <c r="UM109" s="52"/>
      <c r="UN109" s="52"/>
      <c r="UO109" s="52"/>
      <c r="UP109" s="52"/>
      <c r="UQ109" s="52"/>
      <c r="UR109" s="52"/>
      <c r="US109" s="52"/>
      <c r="UT109" s="52"/>
      <c r="UU109" s="52"/>
      <c r="UV109" s="52"/>
      <c r="UW109" s="52"/>
      <c r="UX109" s="52"/>
      <c r="UY109" s="52"/>
      <c r="UZ109" s="52"/>
      <c r="VA109" s="52"/>
      <c r="VB109" s="52"/>
      <c r="VC109" s="52"/>
      <c r="VD109" s="52"/>
      <c r="VE109" s="52"/>
      <c r="VF109" s="52"/>
      <c r="VG109" s="52"/>
      <c r="VH109" s="52"/>
      <c r="VI109" s="52"/>
      <c r="VJ109" s="52"/>
      <c r="VK109" s="52"/>
      <c r="VL109" s="52"/>
      <c r="VM109" s="52"/>
      <c r="VN109" s="52"/>
      <c r="VO109" s="52"/>
      <c r="VP109" s="52"/>
      <c r="VQ109" s="52"/>
      <c r="VR109" s="52"/>
      <c r="VS109" s="52"/>
      <c r="VT109" s="52"/>
      <c r="VU109" s="52"/>
      <c r="VV109" s="52"/>
      <c r="VW109" s="52"/>
      <c r="VX109" s="52"/>
      <c r="VY109" s="52"/>
      <c r="VZ109" s="52"/>
      <c r="WA109" s="52"/>
      <c r="WB109" s="52"/>
      <c r="WC109" s="52"/>
      <c r="WD109" s="52"/>
      <c r="WE109" s="52"/>
      <c r="WF109" s="52"/>
      <c r="WG109" s="52"/>
      <c r="WH109" s="52"/>
      <c r="WI109" s="52"/>
      <c r="WJ109" s="52"/>
      <c r="WK109" s="52"/>
      <c r="WL109" s="52"/>
      <c r="WM109" s="52"/>
      <c r="WN109" s="52"/>
      <c r="WO109" s="52"/>
      <c r="WP109" s="52"/>
      <c r="WQ109" s="52"/>
      <c r="WR109" s="52"/>
      <c r="WS109" s="52"/>
      <c r="WT109" s="52"/>
      <c r="WU109" s="52"/>
      <c r="WV109" s="52"/>
      <c r="WW109" s="52"/>
      <c r="WX109" s="52"/>
      <c r="WY109" s="52"/>
      <c r="WZ109" s="52"/>
      <c r="XA109" s="52"/>
      <c r="XB109" s="52"/>
      <c r="XC109" s="52"/>
      <c r="XD109" s="52"/>
      <c r="XE109" s="52"/>
      <c r="XF109" s="52"/>
      <c r="XG109" s="52"/>
      <c r="XH109" s="52"/>
      <c r="XI109" s="52"/>
      <c r="XJ109" s="52"/>
      <c r="XK109" s="52"/>
      <c r="XL109" s="52"/>
      <c r="XM109" s="52"/>
      <c r="XN109" s="52"/>
      <c r="XO109" s="52"/>
      <c r="XP109" s="52"/>
      <c r="XQ109" s="52"/>
      <c r="XR109" s="52"/>
      <c r="XS109" s="52"/>
      <c r="XT109" s="52"/>
      <c r="XU109" s="52"/>
      <c r="XV109" s="52"/>
      <c r="XW109" s="52"/>
      <c r="XX109" s="52"/>
      <c r="XY109" s="52"/>
      <c r="XZ109" s="52"/>
      <c r="YA109" s="52"/>
      <c r="YB109" s="52"/>
      <c r="YC109" s="52"/>
      <c r="YD109" s="52"/>
      <c r="YE109" s="52"/>
      <c r="YF109" s="52"/>
      <c r="YG109" s="52"/>
      <c r="YH109" s="52"/>
      <c r="YI109" s="52"/>
      <c r="YJ109" s="52"/>
      <c r="YK109" s="52"/>
      <c r="YL109" s="52"/>
      <c r="YM109" s="52"/>
      <c r="YN109" s="52"/>
      <c r="YO109" s="52"/>
      <c r="YP109" s="52"/>
      <c r="YQ109" s="52"/>
      <c r="YR109" s="52"/>
      <c r="YS109" s="52"/>
      <c r="YT109" s="52"/>
      <c r="YU109" s="52"/>
      <c r="YV109" s="52"/>
      <c r="YW109" s="52"/>
      <c r="YX109" s="52"/>
      <c r="YY109" s="52"/>
      <c r="YZ109" s="52"/>
      <c r="ZA109" s="52"/>
      <c r="ZB109" s="52"/>
      <c r="ZC109" s="52"/>
      <c r="ZD109" s="52"/>
      <c r="ZE109" s="52"/>
      <c r="ZF109" s="52"/>
      <c r="ZG109" s="52"/>
      <c r="ZH109" s="52"/>
      <c r="ZI109" s="52"/>
      <c r="ZJ109" s="52"/>
      <c r="ZK109" s="52"/>
      <c r="ZL109" s="52"/>
      <c r="ZM109" s="52"/>
      <c r="ZN109" s="52"/>
      <c r="ZO109" s="52"/>
      <c r="ZP109" s="52"/>
      <c r="ZQ109" s="52"/>
      <c r="ZR109" s="52"/>
      <c r="ZS109" s="52"/>
      <c r="ZT109" s="52"/>
      <c r="ZU109" s="52"/>
      <c r="ZV109" s="52"/>
      <c r="ZW109" s="52"/>
      <c r="ZX109" s="52"/>
      <c r="ZY109" s="52"/>
      <c r="ZZ109" s="52"/>
      <c r="AAA109" s="52"/>
      <c r="AAB109" s="52"/>
      <c r="AAC109" s="52"/>
      <c r="AAD109" s="52"/>
      <c r="AAE109" s="52"/>
      <c r="AAF109" s="52"/>
      <c r="AAG109" s="52"/>
      <c r="AAH109" s="52"/>
      <c r="AAI109" s="52"/>
      <c r="AAJ109" s="52"/>
      <c r="AAK109" s="52"/>
      <c r="AAL109" s="52"/>
      <c r="AAM109" s="52"/>
      <c r="AAN109" s="52"/>
      <c r="AAO109" s="52"/>
      <c r="AAP109" s="52"/>
      <c r="AAQ109" s="52"/>
      <c r="AAR109" s="52"/>
      <c r="AAS109" s="52"/>
      <c r="AAT109" s="52"/>
      <c r="AAU109" s="52"/>
      <c r="AAV109" s="52"/>
      <c r="AAW109" s="52"/>
      <c r="AAX109" s="52"/>
      <c r="AAY109" s="52"/>
      <c r="AAZ109" s="52"/>
      <c r="ABA109" s="52"/>
      <c r="ABB109" s="52"/>
      <c r="ABC109" s="52"/>
      <c r="ABD109" s="52"/>
      <c r="ABE109" s="52"/>
      <c r="ABF109" s="52"/>
      <c r="ABG109" s="52"/>
      <c r="ABH109" s="52"/>
      <c r="ABI109" s="52"/>
      <c r="ABJ109" s="52"/>
      <c r="ABK109" s="52"/>
      <c r="ABL109" s="52"/>
      <c r="ABM109" s="52"/>
      <c r="ABN109" s="52"/>
      <c r="ABO109" s="52"/>
      <c r="ABP109" s="52"/>
      <c r="ABQ109" s="52"/>
      <c r="ABR109" s="52"/>
      <c r="ABS109" s="52"/>
      <c r="ABT109" s="52"/>
      <c r="ABU109" s="52"/>
      <c r="ABV109" s="52"/>
      <c r="ABW109" s="52"/>
      <c r="ABX109" s="52"/>
      <c r="ABY109" s="52"/>
      <c r="ABZ109" s="52"/>
      <c r="ACA109" s="52"/>
      <c r="ACB109" s="52"/>
      <c r="ACC109" s="52"/>
      <c r="ACD109" s="52"/>
      <c r="ACE109" s="52"/>
      <c r="ACF109" s="52"/>
      <c r="ACG109" s="52"/>
      <c r="ACH109" s="52"/>
      <c r="ACI109" s="52"/>
      <c r="ACJ109" s="52"/>
      <c r="ACK109" s="52"/>
      <c r="ACL109" s="52"/>
      <c r="ACM109" s="52"/>
      <c r="ACN109" s="52"/>
      <c r="ACO109" s="52"/>
      <c r="ACP109" s="52"/>
      <c r="ACQ109" s="52"/>
      <c r="ACR109" s="52"/>
      <c r="ACS109" s="52"/>
      <c r="ACT109" s="52"/>
      <c r="ACU109" s="52"/>
      <c r="ACV109" s="52"/>
      <c r="ACW109" s="52"/>
      <c r="ACX109" s="52"/>
      <c r="ACY109" s="52"/>
      <c r="ACZ109" s="52"/>
      <c r="ADA109" s="52"/>
      <c r="ADB109" s="52"/>
      <c r="ADC109" s="52"/>
      <c r="ADD109" s="52"/>
      <c r="ADE109" s="52"/>
      <c r="ADF109" s="52"/>
      <c r="ADG109" s="52"/>
      <c r="ADH109" s="52"/>
      <c r="ADI109" s="52"/>
      <c r="ADJ109" s="52"/>
      <c r="ADK109" s="52"/>
      <c r="ADL109" s="52"/>
      <c r="ADM109" s="52"/>
      <c r="ADN109" s="52"/>
      <c r="ADO109" s="52"/>
      <c r="ADP109" s="52"/>
      <c r="ADQ109" s="52"/>
      <c r="ADR109" s="52"/>
      <c r="ADS109" s="52"/>
      <c r="ADT109" s="52"/>
      <c r="ADU109" s="52"/>
      <c r="ADV109" s="52"/>
      <c r="ADW109" s="52"/>
      <c r="ADX109" s="52"/>
      <c r="ADY109" s="52"/>
      <c r="ADZ109" s="52"/>
      <c r="AEA109" s="52"/>
      <c r="AEB109" s="52"/>
      <c r="AEC109" s="52"/>
      <c r="AED109" s="52"/>
      <c r="AEE109" s="52"/>
      <c r="AEF109" s="52"/>
      <c r="AEG109" s="52"/>
      <c r="AEH109" s="52"/>
      <c r="AEI109" s="52"/>
      <c r="AEJ109" s="52"/>
      <c r="AEK109" s="52"/>
      <c r="AEL109" s="52"/>
      <c r="AEM109" s="52"/>
      <c r="AEN109" s="52"/>
      <c r="AEO109" s="52"/>
      <c r="AEP109" s="52"/>
      <c r="AEQ109" s="52"/>
      <c r="AER109" s="52"/>
      <c r="AES109" s="52"/>
      <c r="AET109" s="52"/>
      <c r="AEU109" s="52"/>
      <c r="AEV109" s="52"/>
      <c r="AEW109" s="52"/>
      <c r="AEX109" s="52"/>
      <c r="AEY109" s="52"/>
      <c r="AEZ109" s="52"/>
      <c r="AFA109" s="52"/>
      <c r="AFB109" s="52"/>
      <c r="AFC109" s="52"/>
      <c r="AFD109" s="52"/>
      <c r="AFE109" s="52"/>
      <c r="AFF109" s="52"/>
      <c r="AFG109" s="52"/>
      <c r="AFH109" s="52"/>
      <c r="AFI109" s="52"/>
      <c r="AFJ109" s="52"/>
      <c r="AFK109" s="52"/>
      <c r="AFL109" s="52"/>
      <c r="AFM109" s="52"/>
      <c r="AFN109" s="52"/>
      <c r="AFO109" s="52"/>
      <c r="AFP109" s="52"/>
      <c r="AFQ109" s="52"/>
      <c r="AFR109" s="52"/>
      <c r="AFS109" s="52"/>
      <c r="AFT109" s="52"/>
      <c r="AFU109" s="52"/>
      <c r="AFV109" s="52"/>
      <c r="AFW109" s="52"/>
      <c r="AFX109" s="52"/>
      <c r="AFY109" s="52"/>
      <c r="AFZ109" s="52"/>
      <c r="AGA109" s="52"/>
      <c r="AGB109" s="52"/>
      <c r="AGC109" s="52"/>
      <c r="AGD109" s="52"/>
      <c r="AGE109" s="52"/>
      <c r="AGF109" s="52"/>
      <c r="AGG109" s="52"/>
      <c r="AGH109" s="52"/>
      <c r="AGI109" s="52"/>
      <c r="AGJ109" s="52"/>
      <c r="AGK109" s="52"/>
      <c r="AGL109" s="52"/>
      <c r="AGM109" s="52"/>
      <c r="AGN109" s="52"/>
      <c r="AGO109" s="52"/>
      <c r="AGP109" s="52"/>
      <c r="AGQ109" s="52"/>
      <c r="AGR109" s="52"/>
      <c r="AGS109" s="52"/>
      <c r="AGT109" s="52"/>
      <c r="AGU109" s="52"/>
      <c r="AGV109" s="52"/>
      <c r="AGW109" s="52"/>
      <c r="AGX109" s="52"/>
      <c r="AGY109" s="52"/>
      <c r="AGZ109" s="52"/>
      <c r="AHA109" s="52"/>
      <c r="AHB109" s="52"/>
      <c r="AHC109" s="52"/>
      <c r="AHD109" s="52"/>
      <c r="AHE109" s="52"/>
      <c r="AHF109" s="52"/>
      <c r="AHG109" s="52"/>
      <c r="AHH109" s="52"/>
      <c r="AHI109" s="52"/>
      <c r="AHJ109" s="52"/>
      <c r="AHK109" s="52"/>
      <c r="AHL109" s="52"/>
      <c r="AHM109" s="52"/>
      <c r="AHN109" s="52"/>
      <c r="AHO109" s="52"/>
      <c r="AHP109" s="52"/>
      <c r="AHQ109" s="52"/>
      <c r="AHR109" s="52"/>
      <c r="AHS109" s="52"/>
      <c r="AHT109" s="52"/>
      <c r="AHU109" s="52"/>
      <c r="AHV109" s="52"/>
      <c r="AHW109" s="52"/>
      <c r="AHX109" s="52"/>
      <c r="AHY109" s="52"/>
      <c r="AHZ109" s="52"/>
      <c r="AIA109" s="52"/>
      <c r="AIB109" s="52"/>
      <c r="AIC109" s="52"/>
      <c r="AID109" s="52"/>
      <c r="AIE109" s="52"/>
      <c r="AIF109" s="52"/>
      <c r="AIG109" s="52"/>
      <c r="AIH109" s="52"/>
      <c r="AII109" s="52"/>
      <c r="AIJ109" s="52"/>
      <c r="AIK109" s="52"/>
      <c r="AIL109" s="52"/>
      <c r="AIM109" s="52"/>
      <c r="AIN109" s="52"/>
      <c r="AIO109" s="52"/>
      <c r="AIP109" s="52"/>
      <c r="AIQ109" s="52"/>
      <c r="AIR109" s="52"/>
      <c r="AIS109" s="52"/>
      <c r="AIT109" s="52"/>
      <c r="AIU109" s="52"/>
      <c r="AIV109" s="52"/>
      <c r="AIW109" s="52"/>
      <c r="AIX109" s="52"/>
      <c r="AIY109" s="52"/>
      <c r="AIZ109" s="52"/>
      <c r="AJA109" s="52"/>
      <c r="AJB109" s="52"/>
      <c r="AJC109" s="52"/>
      <c r="AJD109" s="52"/>
      <c r="AJE109" s="52"/>
      <c r="AJF109" s="52"/>
      <c r="AJG109" s="52"/>
      <c r="AJH109" s="52"/>
      <c r="AJI109" s="52"/>
      <c r="AJJ109" s="52"/>
      <c r="AJK109" s="52"/>
      <c r="AJL109" s="52"/>
      <c r="AJM109" s="52"/>
      <c r="AJN109" s="52"/>
      <c r="AJO109" s="52"/>
      <c r="AJP109" s="52"/>
      <c r="AJQ109" s="52"/>
      <c r="AJR109" s="52"/>
      <c r="AJS109" s="52"/>
      <c r="AJT109" s="52"/>
      <c r="AJU109" s="52"/>
      <c r="AJV109" s="52"/>
      <c r="AJW109" s="52"/>
      <c r="AJX109" s="52"/>
      <c r="AJY109" s="52"/>
      <c r="AJZ109" s="52"/>
      <c r="AKA109" s="52"/>
      <c r="AKB109" s="52"/>
      <c r="AKC109" s="52"/>
      <c r="AKD109" s="52"/>
      <c r="AKE109" s="52"/>
      <c r="AKF109" s="52"/>
      <c r="AKG109" s="52"/>
      <c r="AKH109" s="52"/>
      <c r="AKI109" s="52"/>
      <c r="AKJ109" s="52"/>
      <c r="AKK109" s="52"/>
      <c r="AKL109" s="52"/>
      <c r="AKM109" s="52"/>
      <c r="AKN109" s="52"/>
      <c r="AKO109" s="52"/>
      <c r="AKP109" s="52"/>
      <c r="AKQ109" s="52"/>
      <c r="AKR109" s="52"/>
      <c r="AKS109" s="52"/>
      <c r="AKT109" s="52"/>
      <c r="AKU109" s="52"/>
      <c r="AKV109" s="52"/>
      <c r="AKW109" s="52"/>
      <c r="AKX109" s="52"/>
      <c r="AKY109" s="52"/>
      <c r="AKZ109" s="52"/>
      <c r="ALA109" s="52"/>
      <c r="ALB109" s="52"/>
      <c r="ALC109" s="52"/>
      <c r="ALD109" s="52"/>
      <c r="ALE109" s="52"/>
      <c r="ALF109" s="52"/>
      <c r="ALG109" s="52"/>
      <c r="ALH109" s="52"/>
      <c r="ALI109" s="52"/>
      <c r="ALJ109" s="52"/>
      <c r="ALK109" s="52"/>
      <c r="ALL109" s="52"/>
      <c r="ALM109" s="52"/>
      <c r="ALN109" s="52"/>
      <c r="ALO109" s="52"/>
      <c r="ALP109" s="52"/>
      <c r="ALQ109" s="52"/>
      <c r="ALR109" s="52"/>
      <c r="ALS109" s="52"/>
      <c r="ALT109" s="52"/>
      <c r="ALU109" s="52"/>
      <c r="ALV109" s="52"/>
      <c r="ALW109" s="52"/>
      <c r="ALX109" s="52"/>
      <c r="ALY109" s="52"/>
      <c r="ALZ109" s="52"/>
      <c r="AMA109" s="52"/>
      <c r="AMB109" s="52"/>
      <c r="AMC109" s="52"/>
      <c r="AMD109" s="52"/>
      <c r="AME109" s="52"/>
      <c r="AMF109" s="52"/>
      <c r="AMG109" s="52"/>
      <c r="AMH109" s="52"/>
      <c r="AMI109" s="52"/>
      <c r="AMJ109" s="52"/>
    </row>
    <row r="110" spans="1:1024" x14ac:dyDescent="0.2">
      <c r="A110" s="339"/>
      <c r="B110" s="355" t="s">
        <v>245</v>
      </c>
      <c r="C110" s="356"/>
      <c r="D110" s="356"/>
      <c r="E110" s="356"/>
      <c r="F110" s="356"/>
      <c r="G110" s="357"/>
    </row>
    <row r="111" spans="1:1024" x14ac:dyDescent="0.2">
      <c r="A111" s="339"/>
      <c r="B111" s="56" t="s">
        <v>246</v>
      </c>
      <c r="C111" s="40">
        <f>'QA1'!F111</f>
        <v>42319.960000000006</v>
      </c>
      <c r="D111" s="40">
        <v>51890</v>
      </c>
      <c r="E111" s="43">
        <f t="shared" ref="E111:E116" si="14">(C111-D111)/D111</f>
        <v>-0.1844293698207746</v>
      </c>
      <c r="F111" s="40">
        <v>41512</v>
      </c>
      <c r="G111" s="43">
        <f t="shared" ref="G111:G116" si="15">(F111-D111)/D111</f>
        <v>-0.2</v>
      </c>
    </row>
    <row r="112" spans="1:1024" x14ac:dyDescent="0.2">
      <c r="A112" s="339"/>
      <c r="B112" s="56" t="s">
        <v>247</v>
      </c>
      <c r="C112" s="40">
        <f>'QA1'!F112</f>
        <v>18944.899999999998</v>
      </c>
      <c r="D112" s="40">
        <v>18999.400000000001</v>
      </c>
      <c r="E112" s="43">
        <f t="shared" si="14"/>
        <v>-2.8685116372097873E-3</v>
      </c>
      <c r="F112" s="40">
        <v>17642.3</v>
      </c>
      <c r="G112" s="43">
        <f t="shared" si="15"/>
        <v>-7.1428571428571536E-2</v>
      </c>
    </row>
    <row r="113" spans="1:13" x14ac:dyDescent="0.2">
      <c r="A113" s="339"/>
      <c r="B113" s="56" t="s">
        <v>248</v>
      </c>
      <c r="C113" s="40">
        <f>'QA1'!F113</f>
        <v>16424.550000000003</v>
      </c>
      <c r="D113" s="40">
        <v>17553.900000000001</v>
      </c>
      <c r="E113" s="43">
        <f t="shared" si="14"/>
        <v>-6.433613043255336E-2</v>
      </c>
      <c r="F113" s="40">
        <v>14920.815000000002</v>
      </c>
      <c r="G113" s="43">
        <f t="shared" si="15"/>
        <v>-0.14999999999999994</v>
      </c>
    </row>
    <row r="114" spans="1:13" x14ac:dyDescent="0.2">
      <c r="A114" s="339"/>
      <c r="B114" s="56" t="s">
        <v>249</v>
      </c>
      <c r="C114" s="40">
        <f>'QA1'!F114</f>
        <v>86469.075000000012</v>
      </c>
      <c r="D114" s="40">
        <v>89553.9375</v>
      </c>
      <c r="E114" s="43">
        <f t="shared" si="14"/>
        <v>-3.4446977833889086E-2</v>
      </c>
      <c r="F114" s="40">
        <v>81261.90625</v>
      </c>
      <c r="G114" s="43">
        <f t="shared" si="15"/>
        <v>-9.2592592592592587E-2</v>
      </c>
    </row>
    <row r="115" spans="1:13" x14ac:dyDescent="0.2">
      <c r="A115" s="339"/>
      <c r="B115" s="56" t="s">
        <v>250</v>
      </c>
      <c r="C115" s="40">
        <f>'QA1'!F115</f>
        <v>39417</v>
      </c>
      <c r="D115" s="40">
        <v>39818.400000000001</v>
      </c>
      <c r="E115" s="43">
        <f t="shared" si="14"/>
        <v>-1.0080766680730553E-2</v>
      </c>
      <c r="F115" s="40">
        <v>35582.399999999994</v>
      </c>
      <c r="G115" s="43">
        <f t="shared" si="15"/>
        <v>-0.10638297872340444</v>
      </c>
    </row>
    <row r="116" spans="1:13" x14ac:dyDescent="0.2">
      <c r="A116" s="339"/>
      <c r="B116" s="56" t="s">
        <v>251</v>
      </c>
      <c r="C116" s="40">
        <f>'QA1'!F116</f>
        <v>29846.880000000001</v>
      </c>
      <c r="D116" s="40">
        <v>49084.200000000012</v>
      </c>
      <c r="E116" s="43">
        <f t="shared" si="14"/>
        <v>-0.39192489640250849</v>
      </c>
      <c r="F116" s="40">
        <v>62350.200000000012</v>
      </c>
      <c r="G116" s="43">
        <f t="shared" si="15"/>
        <v>0.27027027027027023</v>
      </c>
    </row>
    <row r="117" spans="1:13" x14ac:dyDescent="0.2">
      <c r="A117" s="339"/>
      <c r="B117" s="124" t="s">
        <v>252</v>
      </c>
      <c r="C117" s="40">
        <f>'QA1'!F117</f>
        <v>14453.599999999999</v>
      </c>
      <c r="D117" s="40">
        <v>9379.6</v>
      </c>
      <c r="E117" s="43"/>
      <c r="F117" s="40">
        <v>0</v>
      </c>
      <c r="G117" s="43"/>
    </row>
    <row r="118" spans="1:13" x14ac:dyDescent="0.2">
      <c r="A118" s="339"/>
      <c r="B118" s="355" t="s">
        <v>253</v>
      </c>
      <c r="C118" s="356"/>
      <c r="D118" s="356"/>
      <c r="E118" s="356"/>
      <c r="F118" s="356"/>
      <c r="G118" s="357"/>
    </row>
    <row r="119" spans="1:13" x14ac:dyDescent="0.2">
      <c r="A119" s="339"/>
      <c r="B119" s="56" t="s">
        <v>254</v>
      </c>
      <c r="C119" s="40">
        <f>'QA1'!F119</f>
        <v>2308731.6</v>
      </c>
      <c r="D119" s="40">
        <v>2705220</v>
      </c>
      <c r="E119" s="43">
        <f>(C119-D119)/D119</f>
        <v>-0.14656419810588414</v>
      </c>
      <c r="F119" s="40">
        <v>1829016</v>
      </c>
      <c r="G119" s="43">
        <f>(F119-D119)/D119</f>
        <v>-0.32389380530973449</v>
      </c>
    </row>
    <row r="120" spans="1:13" x14ac:dyDescent="0.2">
      <c r="A120" s="339"/>
      <c r="B120" s="56" t="s">
        <v>255</v>
      </c>
      <c r="C120" s="40">
        <f>'QA1'!F120</f>
        <v>6156.2</v>
      </c>
      <c r="D120" s="40">
        <v>3308</v>
      </c>
      <c r="E120" s="43">
        <f>(C120-D120)/D120</f>
        <v>0.86100362756952831</v>
      </c>
      <c r="F120" s="40">
        <v>6616</v>
      </c>
      <c r="G120" s="43">
        <f>(F120-D120)/D120</f>
        <v>1</v>
      </c>
    </row>
    <row r="121" spans="1:13" x14ac:dyDescent="0.2">
      <c r="A121" s="339"/>
      <c r="B121" s="84" t="s">
        <v>508</v>
      </c>
      <c r="C121" s="45">
        <f>SUM(C99:C120)</f>
        <v>3483945.9875930874</v>
      </c>
      <c r="D121" s="45">
        <f>SUM(D99:D120)</f>
        <v>4155972.2516440442</v>
      </c>
      <c r="E121" s="143">
        <f>(C121-D121)/D121</f>
        <v>-0.16170133565860856</v>
      </c>
      <c r="F121" s="79">
        <f>SUM(F99:F120)</f>
        <v>3108012.5159280892</v>
      </c>
      <c r="G121" s="108">
        <f>(F121-D121)/D121</f>
        <v>-0.25215753914174882</v>
      </c>
    </row>
    <row r="122" spans="1:13" ht="11.25" customHeight="1" x14ac:dyDescent="0.2">
      <c r="A122" s="339" t="s">
        <v>46</v>
      </c>
      <c r="B122" s="56" t="s">
        <v>256</v>
      </c>
      <c r="C122" s="40">
        <f>'QA1'!F122</f>
        <v>114537.60000000001</v>
      </c>
      <c r="D122" s="40">
        <v>87400</v>
      </c>
      <c r="E122" s="43">
        <f>(C122-D122)/D122</f>
        <v>0.31049885583524034</v>
      </c>
      <c r="F122" s="40">
        <v>110400</v>
      </c>
      <c r="G122" s="43">
        <f>(F122-D122)/D122</f>
        <v>0.26315789473684209</v>
      </c>
      <c r="H122" s="66"/>
      <c r="I122" s="144"/>
      <c r="J122" s="144"/>
      <c r="K122" s="31"/>
      <c r="L122" s="144"/>
      <c r="M122" s="31"/>
    </row>
    <row r="123" spans="1:13" x14ac:dyDescent="0.2">
      <c r="A123" s="339"/>
      <c r="B123" s="56" t="s">
        <v>257</v>
      </c>
      <c r="C123" s="40"/>
      <c r="D123" s="40"/>
      <c r="E123" s="43"/>
      <c r="F123" s="40"/>
      <c r="G123" s="43"/>
    </row>
    <row r="124" spans="1:13" x14ac:dyDescent="0.2">
      <c r="A124" s="339"/>
      <c r="B124" s="84" t="s">
        <v>507</v>
      </c>
      <c r="C124" s="45">
        <f>SUM(C122:C123)</f>
        <v>114537.60000000001</v>
      </c>
      <c r="D124" s="45">
        <f>SUM(D122:D123)</f>
        <v>87400</v>
      </c>
      <c r="E124" s="108">
        <f t="shared" ref="E124:E129" si="16">(C124-D124)/D124</f>
        <v>0.31049885583524034</v>
      </c>
      <c r="F124" s="79">
        <f>SUM(F122:F123)</f>
        <v>110400</v>
      </c>
      <c r="G124" s="108">
        <f t="shared" ref="G124:G129" si="17">(F124-D124)/D124</f>
        <v>0.26315789473684209</v>
      </c>
    </row>
    <row r="125" spans="1:13" ht="11.25" customHeight="1" x14ac:dyDescent="0.2">
      <c r="A125" s="339" t="s">
        <v>47</v>
      </c>
      <c r="B125" s="56" t="s">
        <v>258</v>
      </c>
      <c r="C125" s="40">
        <f>'QA1'!F125</f>
        <v>3179917</v>
      </c>
      <c r="D125" s="40">
        <v>2219580</v>
      </c>
      <c r="E125" s="43">
        <f t="shared" si="16"/>
        <v>0.43266608998098738</v>
      </c>
      <c r="F125" s="40">
        <v>2343480</v>
      </c>
      <c r="G125" s="43">
        <f t="shared" si="17"/>
        <v>5.5821371610845293E-2</v>
      </c>
    </row>
    <row r="126" spans="1:13" x14ac:dyDescent="0.2">
      <c r="A126" s="339"/>
      <c r="B126" s="56" t="s">
        <v>259</v>
      </c>
      <c r="C126" s="40">
        <f>'QA1'!F126</f>
        <v>93996</v>
      </c>
      <c r="D126" s="40">
        <v>55224</v>
      </c>
      <c r="E126" s="43">
        <f t="shared" si="16"/>
        <v>0.7020860495436767</v>
      </c>
      <c r="F126" s="40">
        <v>57985.200000000004</v>
      </c>
      <c r="G126" s="43">
        <f t="shared" si="17"/>
        <v>5.0000000000000079E-2</v>
      </c>
    </row>
    <row r="127" spans="1:13" x14ac:dyDescent="0.2">
      <c r="A127" s="339"/>
      <c r="B127" s="56" t="s">
        <v>260</v>
      </c>
      <c r="C127" s="40">
        <f>'QA1'!F127</f>
        <v>29690.499999999996</v>
      </c>
      <c r="D127" s="40">
        <v>16236.000000000002</v>
      </c>
      <c r="E127" s="43">
        <f t="shared" si="16"/>
        <v>0.82868317319536788</v>
      </c>
      <c r="F127" s="40">
        <v>18942.000000000004</v>
      </c>
      <c r="G127" s="43">
        <f t="shared" si="17"/>
        <v>0.16666666666666677</v>
      </c>
    </row>
    <row r="128" spans="1:13" x14ac:dyDescent="0.2">
      <c r="A128" s="339"/>
      <c r="B128" s="84" t="s">
        <v>512</v>
      </c>
      <c r="C128" s="45">
        <f>SUM(C125:C127)</f>
        <v>3303603.5</v>
      </c>
      <c r="D128" s="45">
        <f>SUM(D125:D127)</f>
        <v>2291040</v>
      </c>
      <c r="E128" s="108">
        <f t="shared" si="16"/>
        <v>0.44196674872546965</v>
      </c>
      <c r="F128" s="79">
        <f>SUM(F125:F127)</f>
        <v>2420407.2000000002</v>
      </c>
      <c r="G128" s="108">
        <f t="shared" si="17"/>
        <v>5.6466582861931777E-2</v>
      </c>
    </row>
    <row r="129" spans="1:7" ht="11.25" customHeight="1" x14ac:dyDescent="0.2">
      <c r="A129" s="339" t="s">
        <v>48</v>
      </c>
      <c r="B129" s="56" t="s">
        <v>261</v>
      </c>
      <c r="C129" s="40">
        <f>'QA1'!F129</f>
        <v>144175.20000000001</v>
      </c>
      <c r="D129" s="40">
        <v>260696</v>
      </c>
      <c r="E129" s="43">
        <f t="shared" si="16"/>
        <v>-0.44696044434897347</v>
      </c>
      <c r="F129" s="40">
        <v>127888.80000000002</v>
      </c>
      <c r="G129" s="43">
        <f t="shared" si="17"/>
        <v>-0.50943320956209526</v>
      </c>
    </row>
    <row r="130" spans="1:7" x14ac:dyDescent="0.2">
      <c r="A130" s="339"/>
      <c r="B130" s="56" t="s">
        <v>262</v>
      </c>
      <c r="C130" s="40"/>
      <c r="D130" s="40"/>
      <c r="E130" s="43"/>
      <c r="F130" s="40"/>
      <c r="G130" s="43"/>
    </row>
    <row r="131" spans="1:7" x14ac:dyDescent="0.2">
      <c r="A131" s="339"/>
      <c r="B131" s="84" t="s">
        <v>505</v>
      </c>
      <c r="C131" s="45">
        <f>C129</f>
        <v>144175.20000000001</v>
      </c>
      <c r="D131" s="45">
        <f>D129</f>
        <v>260696</v>
      </c>
      <c r="E131" s="108">
        <f t="shared" ref="E131:E135" si="18">(C131-D131)/D131</f>
        <v>-0.44696044434897347</v>
      </c>
      <c r="F131" s="78">
        <f>F129</f>
        <v>127888.80000000002</v>
      </c>
      <c r="G131" s="108">
        <f t="shared" ref="G131:G136" si="19">(F131-D131)/D131</f>
        <v>-0.50943320956209526</v>
      </c>
    </row>
    <row r="132" spans="1:7" ht="11.25" customHeight="1" x14ac:dyDescent="0.2">
      <c r="A132" s="274" t="s">
        <v>52</v>
      </c>
      <c r="B132" s="84" t="s">
        <v>511</v>
      </c>
      <c r="C132" s="45">
        <f>'QA1'!F136</f>
        <v>36833529.719999999</v>
      </c>
      <c r="D132" s="45">
        <v>24851052</v>
      </c>
      <c r="E132" s="108">
        <f t="shared" si="18"/>
        <v>0.48217185010920255</v>
      </c>
      <c r="F132" s="79">
        <v>31359947.579999998</v>
      </c>
      <c r="G132" s="108">
        <f t="shared" si="19"/>
        <v>0.26191629955947127</v>
      </c>
    </row>
    <row r="133" spans="1:7" ht="12.75" customHeight="1" x14ac:dyDescent="0.2">
      <c r="A133" s="339" t="s">
        <v>49</v>
      </c>
      <c r="B133" s="56" t="s">
        <v>513</v>
      </c>
      <c r="C133" s="40">
        <f>'QA1'!F132</f>
        <v>23506015.800000001</v>
      </c>
      <c r="D133" s="40">
        <v>17206582</v>
      </c>
      <c r="E133" s="43">
        <f t="shared" si="18"/>
        <v>0.3661060517422926</v>
      </c>
      <c r="F133" s="42">
        <v>15094426.799999999</v>
      </c>
      <c r="G133" s="43">
        <f t="shared" si="19"/>
        <v>-0.12275274659429752</v>
      </c>
    </row>
    <row r="134" spans="1:7" x14ac:dyDescent="0.2">
      <c r="A134" s="339"/>
      <c r="B134" s="56" t="s">
        <v>263</v>
      </c>
      <c r="C134" s="40">
        <f>'QA1'!F133</f>
        <v>1080</v>
      </c>
      <c r="D134" s="40">
        <v>2190</v>
      </c>
      <c r="E134" s="43">
        <f t="shared" si="18"/>
        <v>-0.50684931506849318</v>
      </c>
      <c r="F134" s="40">
        <v>2190</v>
      </c>
      <c r="G134" s="43">
        <f t="shared" si="19"/>
        <v>0</v>
      </c>
    </row>
    <row r="135" spans="1:7" x14ac:dyDescent="0.2">
      <c r="A135" s="339"/>
      <c r="B135" s="84" t="s">
        <v>264</v>
      </c>
      <c r="C135" s="45">
        <f>SUM(C133:C134)</f>
        <v>23507095.800000001</v>
      </c>
      <c r="D135" s="45">
        <f>SUM(D133:D134)</f>
        <v>17208772</v>
      </c>
      <c r="E135" s="108">
        <f t="shared" si="18"/>
        <v>0.36599495885005628</v>
      </c>
      <c r="F135" s="79">
        <f>SUM(F133:F134)</f>
        <v>15096616.799999999</v>
      </c>
      <c r="G135" s="108">
        <f t="shared" si="19"/>
        <v>-0.12273712499648441</v>
      </c>
    </row>
    <row r="136" spans="1:7" x14ac:dyDescent="0.2">
      <c r="A136" s="344" t="s">
        <v>53</v>
      </c>
      <c r="B136" s="344"/>
      <c r="C136" s="79">
        <f>C132+C135+C131+C128+C124+C32+C121+C97+C80+C38+C28+C25+C15+C10</f>
        <v>143810246.37306812</v>
      </c>
      <c r="D136" s="79">
        <f>D132+D135+D131+D128+D124+J122+D121+D97+D80+D38+D28+D25+D15+D10+D32</f>
        <v>143649345.84914404</v>
      </c>
      <c r="E136" s="139">
        <f>(C136-D136)/D136</f>
        <v>1.120092284256241E-3</v>
      </c>
      <c r="F136" s="79">
        <f>F132+F135+F131+F128+F124+L122+F121+F97+F80+F38+F28+F25+F15+F10+F32</f>
        <v>136640458.41973779</v>
      </c>
      <c r="G136" s="108">
        <f t="shared" si="19"/>
        <v>-4.8791641813438993E-2</v>
      </c>
    </row>
    <row r="137" spans="1:7" x14ac:dyDescent="0.2">
      <c r="A137" s="298" t="s">
        <v>469</v>
      </c>
      <c r="B137" s="298"/>
      <c r="C137" s="298"/>
      <c r="D137" s="298"/>
      <c r="E137" s="298"/>
      <c r="F137" s="298"/>
      <c r="G137" s="298"/>
    </row>
  </sheetData>
  <mergeCells count="29">
    <mergeCell ref="B81:G81"/>
    <mergeCell ref="B89:G89"/>
    <mergeCell ref="B92:G92"/>
    <mergeCell ref="B98:G98"/>
    <mergeCell ref="B103:G103"/>
    <mergeCell ref="B39:G39"/>
    <mergeCell ref="B49:G49"/>
    <mergeCell ref="B60:G60"/>
    <mergeCell ref="B64:G64"/>
    <mergeCell ref="B74:G74"/>
    <mergeCell ref="A136:B136"/>
    <mergeCell ref="A137:G137"/>
    <mergeCell ref="A98:A121"/>
    <mergeCell ref="A122:A124"/>
    <mergeCell ref="A125:A128"/>
    <mergeCell ref="A129:A131"/>
    <mergeCell ref="A133:A135"/>
    <mergeCell ref="B110:G110"/>
    <mergeCell ref="B118:G118"/>
    <mergeCell ref="A26:A28"/>
    <mergeCell ref="A29:A32"/>
    <mergeCell ref="A33:A38"/>
    <mergeCell ref="A39:A80"/>
    <mergeCell ref="A81:A97"/>
    <mergeCell ref="A1:G1"/>
    <mergeCell ref="A2:B2"/>
    <mergeCell ref="A3:A10"/>
    <mergeCell ref="A11:A15"/>
    <mergeCell ref="A16:A2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AMJ16"/>
  <sheetViews>
    <sheetView workbookViewId="0">
      <selection sqref="A1:B1"/>
    </sheetView>
  </sheetViews>
  <sheetFormatPr baseColWidth="10" defaultColWidth="11" defaultRowHeight="12.75" x14ac:dyDescent="0.2"/>
  <cols>
    <col min="1" max="1" width="12.42578125" style="1" customWidth="1"/>
    <col min="2" max="2" width="23.42578125" style="1" customWidth="1"/>
    <col min="3" max="1024" width="11" style="1"/>
  </cols>
  <sheetData>
    <row r="1" spans="1:10" ht="36" customHeight="1" x14ac:dyDescent="0.25">
      <c r="A1" s="358" t="s">
        <v>403</v>
      </c>
      <c r="B1" s="358"/>
      <c r="J1" s="184"/>
    </row>
    <row r="2" spans="1:10" x14ac:dyDescent="0.2">
      <c r="A2" s="132"/>
      <c r="B2" s="133" t="s">
        <v>20</v>
      </c>
      <c r="D2" s="1" t="s">
        <v>106</v>
      </c>
      <c r="H2" s="39"/>
    </row>
    <row r="3" spans="1:10" x14ac:dyDescent="0.2">
      <c r="A3" s="134" t="s">
        <v>20</v>
      </c>
      <c r="B3" s="135">
        <f>SUM(B4:B14)</f>
        <v>107228.29000000001</v>
      </c>
      <c r="H3" s="30"/>
    </row>
    <row r="4" spans="1:10" x14ac:dyDescent="0.2">
      <c r="A4" s="132" t="s">
        <v>38</v>
      </c>
      <c r="B4" s="136">
        <f>'QA1'!D10</f>
        <v>41498</v>
      </c>
      <c r="D4" s="34">
        <f>B4/$B$3</f>
        <v>0.38700607833996042</v>
      </c>
      <c r="E4" s="106"/>
      <c r="F4" s="106"/>
      <c r="G4" s="106"/>
      <c r="H4" s="30"/>
      <c r="I4" s="106"/>
      <c r="J4" s="106"/>
    </row>
    <row r="5" spans="1:10" x14ac:dyDescent="0.2">
      <c r="A5" s="132" t="s">
        <v>39</v>
      </c>
      <c r="B5" s="136">
        <f>'QA1'!D15</f>
        <v>2600</v>
      </c>
      <c r="D5" s="34">
        <f>B5/$B$3</f>
        <v>2.4247332490334405E-2</v>
      </c>
      <c r="H5" s="39"/>
    </row>
    <row r="6" spans="1:10" x14ac:dyDescent="0.2">
      <c r="A6" s="132" t="s">
        <v>40</v>
      </c>
      <c r="B6" s="136">
        <f>'QA1'!D25</f>
        <v>6642</v>
      </c>
      <c r="D6" s="34">
        <f>B6/$B$3</f>
        <v>6.1942608615692736E-2</v>
      </c>
    </row>
    <row r="7" spans="1:10" x14ac:dyDescent="0.2">
      <c r="A7" s="137" t="s">
        <v>41</v>
      </c>
      <c r="B7" s="186">
        <f>'QA1'!D28</f>
        <v>1377</v>
      </c>
      <c r="D7" s="34">
        <f>B7/$B$3</f>
        <v>1.2841760322765568E-2</v>
      </c>
      <c r="H7" s="29"/>
    </row>
    <row r="8" spans="1:10" x14ac:dyDescent="0.2">
      <c r="A8" s="137" t="s">
        <v>170</v>
      </c>
      <c r="B8" s="136">
        <f>'QA1'!D32</f>
        <v>80</v>
      </c>
      <c r="D8" s="34"/>
      <c r="H8" s="29"/>
    </row>
    <row r="9" spans="1:10" x14ac:dyDescent="0.2">
      <c r="A9" s="137" t="s">
        <v>43</v>
      </c>
      <c r="B9" s="136">
        <f>'QA1'!D80</f>
        <v>1792.29</v>
      </c>
      <c r="D9" s="34">
        <f t="shared" ref="D9:D14" si="0">B9/$B$3</f>
        <v>1.6714712134269789E-2</v>
      </c>
    </row>
    <row r="10" spans="1:10" x14ac:dyDescent="0.2">
      <c r="A10" s="137" t="s">
        <v>44</v>
      </c>
      <c r="B10" s="136">
        <f>'QA1'!C97</f>
        <v>2130</v>
      </c>
      <c r="D10" s="34">
        <f t="shared" si="0"/>
        <v>1.9864160847850879E-2</v>
      </c>
    </row>
    <row r="11" spans="1:10" x14ac:dyDescent="0.2">
      <c r="A11" s="137" t="s">
        <v>265</v>
      </c>
      <c r="B11" s="136">
        <f>'QA1'!C98+'QA1'!C103+'QA1'!C110</f>
        <v>3205</v>
      </c>
      <c r="D11" s="34">
        <f t="shared" si="0"/>
        <v>2.9889500242892986E-2</v>
      </c>
    </row>
    <row r="12" spans="1:10" x14ac:dyDescent="0.2">
      <c r="A12" s="137" t="s">
        <v>266</v>
      </c>
      <c r="B12" s="136">
        <f>'QA1'!C118+'QA1'!C132</f>
        <v>37065</v>
      </c>
      <c r="D12" s="34">
        <f t="shared" si="0"/>
        <v>0.34566437644394027</v>
      </c>
    </row>
    <row r="13" spans="1:10" x14ac:dyDescent="0.2">
      <c r="A13" s="137" t="s">
        <v>267</v>
      </c>
      <c r="B13" s="136">
        <f>'QA1'!C124</f>
        <v>8524</v>
      </c>
      <c r="D13" s="34">
        <f t="shared" si="0"/>
        <v>7.9493946979850183E-2</v>
      </c>
    </row>
    <row r="14" spans="1:10" x14ac:dyDescent="0.2">
      <c r="A14" s="137" t="s">
        <v>268</v>
      </c>
      <c r="B14" s="136">
        <f>'QA1'!C131</f>
        <v>2315</v>
      </c>
      <c r="D14" s="34">
        <f t="shared" si="0"/>
        <v>2.1589451813509287E-2</v>
      </c>
    </row>
    <row r="15" spans="1:10" x14ac:dyDescent="0.2">
      <c r="A15" s="296" t="s">
        <v>469</v>
      </c>
      <c r="B15" s="296"/>
    </row>
    <row r="16" spans="1:10" x14ac:dyDescent="0.2">
      <c r="A16" s="238" t="s">
        <v>524</v>
      </c>
    </row>
  </sheetData>
  <mergeCells count="2">
    <mergeCell ref="A1:B1"/>
    <mergeCell ref="A15:B15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J14"/>
  <sheetViews>
    <sheetView workbookViewId="0">
      <selection activeCell="B5" sqref="B5"/>
    </sheetView>
  </sheetViews>
  <sheetFormatPr baseColWidth="10" defaultColWidth="11" defaultRowHeight="12.75" x14ac:dyDescent="0.2"/>
  <cols>
    <col min="1" max="1" width="37.7109375" style="1" customWidth="1"/>
    <col min="2" max="2" width="15.7109375" style="1" customWidth="1"/>
    <col min="3" max="3" width="11.140625" style="1" customWidth="1"/>
    <col min="4" max="5" width="13.28515625" style="1" customWidth="1"/>
    <col min="6" max="6" width="12.28515625" style="1" customWidth="1"/>
    <col min="7" max="1024" width="11" style="1"/>
  </cols>
  <sheetData>
    <row r="1" spans="1:7" x14ac:dyDescent="0.2">
      <c r="A1" s="295" t="s">
        <v>384</v>
      </c>
      <c r="B1" s="295"/>
      <c r="C1" s="5"/>
      <c r="D1" s="5"/>
      <c r="E1" s="5"/>
      <c r="F1" s="5"/>
      <c r="G1" s="6"/>
    </row>
    <row r="2" spans="1:7" ht="15" x14ac:dyDescent="0.25">
      <c r="A2" s="7"/>
      <c r="B2" s="265" t="s">
        <v>20</v>
      </c>
      <c r="C2" s="5"/>
      <c r="D2" s="177"/>
      <c r="E2" s="5"/>
      <c r="F2" s="5"/>
      <c r="G2" s="5"/>
    </row>
    <row r="3" spans="1:7" x14ac:dyDescent="0.2">
      <c r="A3" s="8" t="s">
        <v>21</v>
      </c>
      <c r="B3" s="227">
        <f>'Q4'!B18:E18</f>
        <v>143810246.37306809</v>
      </c>
      <c r="C3" s="10"/>
      <c r="D3" s="11"/>
      <c r="E3" s="12"/>
      <c r="F3" s="11"/>
      <c r="G3" s="13"/>
    </row>
    <row r="4" spans="1:7" x14ac:dyDescent="0.2">
      <c r="A4" s="8" t="s">
        <v>22</v>
      </c>
      <c r="B4" s="14">
        <f>'Q6'!C32</f>
        <v>56780837.87390466</v>
      </c>
      <c r="C4" s="10"/>
      <c r="D4" s="11"/>
      <c r="E4" s="12"/>
      <c r="F4" s="11"/>
      <c r="G4" s="13"/>
    </row>
    <row r="5" spans="1:7" x14ac:dyDescent="0.2">
      <c r="A5" s="15" t="s">
        <v>463</v>
      </c>
      <c r="B5" s="16">
        <f>SUM(B3:B4)</f>
        <v>200591084.24697274</v>
      </c>
      <c r="C5" s="17"/>
      <c r="D5" s="18"/>
      <c r="E5" s="19"/>
      <c r="F5" s="18"/>
      <c r="G5" s="20"/>
    </row>
    <row r="6" spans="1:7" x14ac:dyDescent="0.2">
      <c r="A6" s="8" t="s">
        <v>23</v>
      </c>
      <c r="B6" s="227">
        <v>77009865.53515175</v>
      </c>
      <c r="C6" s="10"/>
      <c r="D6" s="21"/>
      <c r="E6" s="12"/>
      <c r="F6" s="11"/>
      <c r="G6" s="13"/>
    </row>
    <row r="7" spans="1:7" x14ac:dyDescent="0.2">
      <c r="A7" s="22" t="s">
        <v>24</v>
      </c>
      <c r="B7" s="23">
        <f>B5-B6</f>
        <v>123581218.71182099</v>
      </c>
      <c r="C7" s="17"/>
      <c r="D7" s="24"/>
      <c r="E7" s="19"/>
      <c r="F7" s="18"/>
      <c r="G7" s="20"/>
    </row>
    <row r="8" spans="1:7" x14ac:dyDescent="0.2">
      <c r="A8" s="8" t="s">
        <v>25</v>
      </c>
      <c r="B8" s="14">
        <v>56124556.009999998</v>
      </c>
      <c r="C8" s="10"/>
      <c r="D8" s="21"/>
      <c r="E8" s="12"/>
      <c r="F8" s="11"/>
      <c r="G8" s="13"/>
    </row>
    <row r="9" spans="1:7" x14ac:dyDescent="0.2">
      <c r="A9" s="8" t="s">
        <v>26</v>
      </c>
      <c r="B9" s="227">
        <v>18066220.964985885</v>
      </c>
      <c r="C9" s="10"/>
      <c r="D9" s="21"/>
      <c r="E9" s="12"/>
      <c r="F9" s="11"/>
      <c r="G9" s="13"/>
    </row>
    <row r="10" spans="1:7" x14ac:dyDescent="0.2">
      <c r="A10" s="22" t="s">
        <v>27</v>
      </c>
      <c r="B10" s="23">
        <f>B7+B8-B9</f>
        <v>161639553.7568351</v>
      </c>
      <c r="C10" s="17"/>
      <c r="D10" s="18"/>
      <c r="E10" s="19"/>
      <c r="F10" s="18"/>
      <c r="G10" s="20"/>
    </row>
    <row r="11" spans="1:7" x14ac:dyDescent="0.2">
      <c r="A11" s="8" t="s">
        <v>28</v>
      </c>
      <c r="B11" s="227">
        <v>28392387.894177284</v>
      </c>
      <c r="C11" s="10"/>
      <c r="D11" s="11"/>
      <c r="E11" s="12"/>
      <c r="F11" s="11"/>
      <c r="G11" s="13"/>
    </row>
    <row r="12" spans="1:7" x14ac:dyDescent="0.2">
      <c r="A12" s="22" t="s">
        <v>29</v>
      </c>
      <c r="B12" s="23">
        <f>B10-B11</f>
        <v>133247165.86265782</v>
      </c>
      <c r="C12" s="17">
        <v>108247887.45171425</v>
      </c>
      <c r="D12" s="18"/>
      <c r="E12" s="19"/>
      <c r="F12" s="18"/>
      <c r="G12" s="20"/>
    </row>
    <row r="13" spans="1:7" x14ac:dyDescent="0.2">
      <c r="A13" s="296" t="s">
        <v>469</v>
      </c>
      <c r="B13" s="296"/>
      <c r="C13" s="5"/>
      <c r="D13" s="25"/>
      <c r="E13" s="5"/>
      <c r="F13" s="5"/>
      <c r="G13" s="5"/>
    </row>
    <row r="14" spans="1:7" x14ac:dyDescent="0.2">
      <c r="A14" s="297" t="s">
        <v>31</v>
      </c>
      <c r="B14" s="297"/>
      <c r="C14" s="5"/>
      <c r="D14" s="25"/>
      <c r="E14" s="5"/>
      <c r="F14" s="5"/>
      <c r="G14" s="5"/>
    </row>
  </sheetData>
  <mergeCells count="3">
    <mergeCell ref="A1:B1"/>
    <mergeCell ref="A13:B13"/>
    <mergeCell ref="A14:B1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MJ29"/>
  <sheetViews>
    <sheetView workbookViewId="0"/>
  </sheetViews>
  <sheetFormatPr baseColWidth="10" defaultColWidth="11" defaultRowHeight="12.75" x14ac:dyDescent="0.2"/>
  <cols>
    <col min="1" max="1024" width="11" style="1"/>
  </cols>
  <sheetData>
    <row r="1" spans="1:9" x14ac:dyDescent="0.2">
      <c r="A1" s="106" t="s">
        <v>455</v>
      </c>
    </row>
    <row r="2" spans="1:9" ht="15" x14ac:dyDescent="0.25">
      <c r="A2" s="1" t="s">
        <v>399</v>
      </c>
      <c r="I2" s="184"/>
    </row>
    <row r="3" spans="1:9" x14ac:dyDescent="0.2">
      <c r="A3" s="119"/>
      <c r="B3" s="120" t="s">
        <v>141</v>
      </c>
      <c r="C3" s="120" t="s">
        <v>106</v>
      </c>
      <c r="D3" s="106"/>
      <c r="E3" s="106"/>
      <c r="F3" s="106"/>
      <c r="G3" s="106"/>
      <c r="H3" s="30"/>
      <c r="I3" s="106"/>
    </row>
    <row r="4" spans="1:9" x14ac:dyDescent="0.2">
      <c r="A4" s="1" t="s">
        <v>142</v>
      </c>
      <c r="B4" s="192">
        <v>1983</v>
      </c>
      <c r="C4" s="34">
        <f>B4/B8</f>
        <v>9.213827711179258E-2</v>
      </c>
      <c r="H4" s="39"/>
    </row>
    <row r="5" spans="1:9" x14ac:dyDescent="0.2">
      <c r="A5" s="1" t="s">
        <v>143</v>
      </c>
      <c r="B5" s="192">
        <v>5802</v>
      </c>
      <c r="C5" s="34">
        <f>B5/B8</f>
        <v>0.26958461109562309</v>
      </c>
      <c r="H5" s="30"/>
    </row>
    <row r="6" spans="1:9" x14ac:dyDescent="0.2">
      <c r="A6" s="1" t="s">
        <v>144</v>
      </c>
      <c r="B6" s="192">
        <v>1843</v>
      </c>
      <c r="C6" s="34">
        <f>B6/B8</f>
        <v>8.5633305454883374E-2</v>
      </c>
      <c r="H6" s="4"/>
    </row>
    <row r="7" spans="1:9" x14ac:dyDescent="0.2">
      <c r="A7" s="119" t="s">
        <v>145</v>
      </c>
      <c r="B7" s="193">
        <v>11894</v>
      </c>
      <c r="C7" s="122">
        <f>B7/B8</f>
        <v>0.55264380633770094</v>
      </c>
      <c r="H7" s="4"/>
    </row>
    <row r="8" spans="1:9" x14ac:dyDescent="0.2">
      <c r="A8" s="1" t="s">
        <v>146</v>
      </c>
      <c r="B8" s="121">
        <f>SUM(B4:B7)</f>
        <v>21522</v>
      </c>
      <c r="C8" s="34">
        <f>SUM(C4:C7)</f>
        <v>1</v>
      </c>
      <c r="E8" s="34"/>
      <c r="F8" s="117"/>
    </row>
    <row r="27" spans="1:8" ht="12.75" customHeight="1" x14ac:dyDescent="0.2">
      <c r="A27" s="359" t="s">
        <v>525</v>
      </c>
      <c r="B27" s="359"/>
      <c r="C27" s="359"/>
      <c r="D27" s="359"/>
      <c r="E27" s="359"/>
      <c r="F27" s="359"/>
      <c r="G27" s="359"/>
      <c r="H27" s="359"/>
    </row>
    <row r="28" spans="1:8" x14ac:dyDescent="0.2">
      <c r="A28" s="359"/>
      <c r="B28" s="359"/>
      <c r="C28" s="359"/>
      <c r="D28" s="359"/>
      <c r="E28" s="359"/>
      <c r="F28" s="359"/>
      <c r="G28" s="359"/>
      <c r="H28" s="359"/>
    </row>
    <row r="29" spans="1:8" x14ac:dyDescent="0.2">
      <c r="A29" s="359"/>
      <c r="B29" s="359"/>
      <c r="C29" s="359"/>
      <c r="D29" s="359"/>
      <c r="E29" s="359"/>
      <c r="F29" s="359"/>
      <c r="G29" s="359"/>
      <c r="H29" s="359"/>
    </row>
  </sheetData>
  <mergeCells count="1">
    <mergeCell ref="A27:H29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AMJ19"/>
  <sheetViews>
    <sheetView workbookViewId="0">
      <selection activeCell="A2" sqref="A2:F3"/>
    </sheetView>
  </sheetViews>
  <sheetFormatPr baseColWidth="10" defaultColWidth="11" defaultRowHeight="12.75" x14ac:dyDescent="0.2"/>
  <cols>
    <col min="1" max="1" width="24.42578125" style="1" customWidth="1"/>
    <col min="2" max="5" width="11" style="1"/>
    <col min="6" max="6" width="8.42578125" style="1" customWidth="1"/>
    <col min="7" max="1024" width="11" style="1"/>
  </cols>
  <sheetData>
    <row r="1" spans="1:9" x14ac:dyDescent="0.2">
      <c r="A1" s="295" t="s">
        <v>456</v>
      </c>
      <c r="B1" s="295"/>
      <c r="C1" s="295"/>
      <c r="D1" s="295"/>
      <c r="E1" s="295"/>
      <c r="F1" s="295"/>
    </row>
    <row r="2" spans="1:9" ht="12.75" customHeight="1" x14ac:dyDescent="0.25">
      <c r="A2" s="361" t="s">
        <v>269</v>
      </c>
      <c r="B2" s="362">
        <v>2020</v>
      </c>
      <c r="C2" s="362"/>
      <c r="D2" s="362">
        <v>2021</v>
      </c>
      <c r="E2" s="362"/>
      <c r="F2" s="363" t="s">
        <v>492</v>
      </c>
      <c r="H2" s="39"/>
      <c r="I2" s="184"/>
    </row>
    <row r="3" spans="1:9" x14ac:dyDescent="0.2">
      <c r="A3" s="361"/>
      <c r="B3" s="275" t="s">
        <v>270</v>
      </c>
      <c r="C3" s="276" t="s">
        <v>271</v>
      </c>
      <c r="D3" s="275" t="s">
        <v>270</v>
      </c>
      <c r="E3" s="276" t="s">
        <v>271</v>
      </c>
      <c r="F3" s="363"/>
      <c r="H3" s="30"/>
    </row>
    <row r="4" spans="1:9" x14ac:dyDescent="0.2">
      <c r="A4" s="56" t="s">
        <v>272</v>
      </c>
      <c r="B4" s="40">
        <v>24893.802</v>
      </c>
      <c r="C4" s="145">
        <f>B4/B17</f>
        <v>0.35864464956534414</v>
      </c>
      <c r="D4" s="186">
        <v>25493.42</v>
      </c>
      <c r="E4" s="145">
        <f>D4/D17</f>
        <v>0.3387975324389339</v>
      </c>
      <c r="F4" s="145">
        <f t="shared" ref="F4:F17" si="0">(D4/B4)-1</f>
        <v>2.4087039818184497E-2</v>
      </c>
      <c r="H4" s="4"/>
    </row>
    <row r="5" spans="1:9" x14ac:dyDescent="0.2">
      <c r="A5" s="56" t="s">
        <v>273</v>
      </c>
      <c r="B5" s="146">
        <v>13774.95</v>
      </c>
      <c r="C5" s="145">
        <f>B5/$B$17</f>
        <v>0.19845550774165141</v>
      </c>
      <c r="D5" s="216">
        <v>16249.25</v>
      </c>
      <c r="E5" s="145">
        <f>D5/$D$17</f>
        <v>0.2159461462598328</v>
      </c>
      <c r="F5" s="145">
        <f t="shared" si="0"/>
        <v>0.17962315652688399</v>
      </c>
      <c r="H5" s="4"/>
    </row>
    <row r="6" spans="1:9" x14ac:dyDescent="0.2">
      <c r="A6" s="84" t="s">
        <v>136</v>
      </c>
      <c r="B6" s="147">
        <v>13408.503000000001</v>
      </c>
      <c r="C6" s="63">
        <f>B6/B17</f>
        <v>0.19317611105088991</v>
      </c>
      <c r="D6" s="147">
        <v>15053.745999999999</v>
      </c>
      <c r="E6" s="63">
        <f>D6/D17</f>
        <v>0.20005836795386697</v>
      </c>
      <c r="F6" s="63">
        <f t="shared" si="0"/>
        <v>0.12270146786706904</v>
      </c>
      <c r="H6" s="4"/>
    </row>
    <row r="7" spans="1:9" x14ac:dyDescent="0.2">
      <c r="A7" s="56" t="s">
        <v>275</v>
      </c>
      <c r="B7" s="146">
        <v>2542.5529999999999</v>
      </c>
      <c r="C7" s="145">
        <f>B7/$B$17</f>
        <v>3.6630524726046845E-2</v>
      </c>
      <c r="D7" s="216">
        <v>3155.442</v>
      </c>
      <c r="E7" s="145">
        <f t="shared" ref="E7:E12" si="1">D7/$D$17</f>
        <v>4.1934584035965929E-2</v>
      </c>
      <c r="F7" s="145">
        <f>(D7/B7)-1</f>
        <v>0.24105259556044656</v>
      </c>
    </row>
    <row r="8" spans="1:9" x14ac:dyDescent="0.2">
      <c r="A8" s="56" t="s">
        <v>277</v>
      </c>
      <c r="B8" s="40">
        <v>1332.1869999999999</v>
      </c>
      <c r="C8" s="145">
        <f>B8/$B$17</f>
        <v>1.9192799065827996E-2</v>
      </c>
      <c r="D8" s="186">
        <v>2202.2979999999998</v>
      </c>
      <c r="E8" s="145">
        <f t="shared" si="1"/>
        <v>2.9267674878270519E-2</v>
      </c>
      <c r="F8" s="145">
        <f>(D8/B8)-1</f>
        <v>0.65314479123426361</v>
      </c>
    </row>
    <row r="9" spans="1:9" x14ac:dyDescent="0.2">
      <c r="A9" s="56" t="s">
        <v>276</v>
      </c>
      <c r="B9" s="40">
        <v>2374.3229999999999</v>
      </c>
      <c r="C9" s="145">
        <f t="shared" ref="C9:C12" si="2">B9/$B$17</f>
        <v>3.4206837520838987E-2</v>
      </c>
      <c r="D9" s="186">
        <v>2131.0419999999999</v>
      </c>
      <c r="E9" s="145">
        <f t="shared" si="1"/>
        <v>2.8320710643127935E-2</v>
      </c>
      <c r="F9" s="145">
        <f t="shared" si="0"/>
        <v>-0.10246331270008335</v>
      </c>
    </row>
    <row r="10" spans="1:9" x14ac:dyDescent="0.2">
      <c r="A10" s="1" t="s">
        <v>274</v>
      </c>
      <c r="B10" s="40">
        <v>4266.991</v>
      </c>
      <c r="C10" s="145">
        <f t="shared" si="2"/>
        <v>6.1474478341776696E-2</v>
      </c>
      <c r="D10" s="186">
        <v>1806.155</v>
      </c>
      <c r="E10" s="145">
        <f t="shared" si="1"/>
        <v>2.400309009941556E-2</v>
      </c>
      <c r="F10" s="145">
        <f t="shared" si="0"/>
        <v>-0.57671459817937276</v>
      </c>
    </row>
    <row r="11" spans="1:9" x14ac:dyDescent="0.2">
      <c r="A11" s="56" t="s">
        <v>278</v>
      </c>
      <c r="B11" s="146">
        <v>1233.867</v>
      </c>
      <c r="C11" s="145">
        <f t="shared" si="2"/>
        <v>1.7776304231279835E-2</v>
      </c>
      <c r="D11" s="216">
        <v>1507.739</v>
      </c>
      <c r="E11" s="145">
        <f t="shared" si="1"/>
        <v>2.0037258742136039E-2</v>
      </c>
      <c r="F11" s="145">
        <f t="shared" si="0"/>
        <v>0.2219623346762658</v>
      </c>
    </row>
    <row r="12" spans="1:9" x14ac:dyDescent="0.2">
      <c r="A12" s="56" t="s">
        <v>279</v>
      </c>
      <c r="B12" s="40">
        <v>1176.5050000000003</v>
      </c>
      <c r="C12" s="145">
        <f t="shared" si="2"/>
        <v>1.6949890717250636E-2</v>
      </c>
      <c r="D12" s="186">
        <v>1980.4649999999995</v>
      </c>
      <c r="E12" s="145">
        <f t="shared" si="1"/>
        <v>2.6319601492529172E-2</v>
      </c>
      <c r="F12" s="145">
        <f t="shared" si="0"/>
        <v>0.68334601212914436</v>
      </c>
    </row>
    <row r="13" spans="1:9" x14ac:dyDescent="0.2">
      <c r="A13" s="84" t="s">
        <v>280</v>
      </c>
      <c r="B13" s="45">
        <f>SUM(B4:B12)</f>
        <v>65003.680999999997</v>
      </c>
      <c r="C13" s="63">
        <f>B13/B17</f>
        <v>0.93650710296090645</v>
      </c>
      <c r="D13" s="45">
        <f>SUM(D4:D12)</f>
        <v>69579.557000000001</v>
      </c>
      <c r="E13" s="63">
        <f>D13/D17</f>
        <v>0.92468496654407883</v>
      </c>
      <c r="F13" s="63">
        <f t="shared" si="0"/>
        <v>7.0394105835329679E-2</v>
      </c>
    </row>
    <row r="14" spans="1:9" x14ac:dyDescent="0.2">
      <c r="A14" s="56" t="s">
        <v>281</v>
      </c>
      <c r="B14" s="40">
        <v>680.94</v>
      </c>
      <c r="C14" s="145">
        <f>B14/$B$17</f>
        <v>9.8102928461881976E-3</v>
      </c>
      <c r="D14" s="186">
        <v>980.79700000000003</v>
      </c>
      <c r="E14" s="145">
        <f>D14/$D$17</f>
        <v>1.3034406659581534E-2</v>
      </c>
      <c r="F14" s="145">
        <f t="shared" si="0"/>
        <v>0.4403574470584779</v>
      </c>
    </row>
    <row r="15" spans="1:9" x14ac:dyDescent="0.2">
      <c r="A15" s="56" t="s">
        <v>119</v>
      </c>
      <c r="B15" s="40">
        <v>3726.1509999999998</v>
      </c>
      <c r="C15" s="145">
        <f>B15/$B$17</f>
        <v>5.3682604192905388E-2</v>
      </c>
      <c r="D15" s="186">
        <v>4686.4159999999983</v>
      </c>
      <c r="E15" s="145">
        <f>D15/$D$17</f>
        <v>6.2280626796339542E-2</v>
      </c>
      <c r="F15" s="145">
        <f t="shared" si="0"/>
        <v>0.25770963119852053</v>
      </c>
    </row>
    <row r="16" spans="1:9" x14ac:dyDescent="0.2">
      <c r="A16" s="84" t="s">
        <v>526</v>
      </c>
      <c r="B16" s="45">
        <f>SUM(B14:B15)</f>
        <v>4407.0910000000003</v>
      </c>
      <c r="C16" s="63">
        <f>B16/B17</f>
        <v>6.3492897039093596E-2</v>
      </c>
      <c r="D16" s="45">
        <f>SUM(D14:D15)</f>
        <v>5667.2129999999979</v>
      </c>
      <c r="E16" s="63">
        <f>D16/D17</f>
        <v>7.5315033455921068E-2</v>
      </c>
      <c r="F16" s="63">
        <f t="shared" si="0"/>
        <v>0.2859305605443585</v>
      </c>
    </row>
    <row r="17" spans="1:6" x14ac:dyDescent="0.2">
      <c r="A17" s="84" t="s">
        <v>527</v>
      </c>
      <c r="B17" s="45">
        <f>SUM(B4:B12,B14:B15)</f>
        <v>69410.771999999997</v>
      </c>
      <c r="C17" s="63">
        <f>SUM(C4:C12,C14:C15)</f>
        <v>1.0000000000000002</v>
      </c>
      <c r="D17" s="45">
        <f>SUM(D4:D12,D14:D15)</f>
        <v>75246.77</v>
      </c>
      <c r="E17" s="63">
        <f>SUM(E4:E12,E14:E15)</f>
        <v>1</v>
      </c>
      <c r="F17" s="63">
        <f t="shared" si="0"/>
        <v>8.4079139762341271E-2</v>
      </c>
    </row>
    <row r="18" spans="1:6" x14ac:dyDescent="0.2">
      <c r="A18" s="328" t="s">
        <v>528</v>
      </c>
      <c r="B18" s="328"/>
      <c r="C18" s="328"/>
      <c r="D18" s="328"/>
      <c r="E18" s="328"/>
      <c r="F18" s="328"/>
    </row>
    <row r="19" spans="1:6" x14ac:dyDescent="0.2">
      <c r="A19" s="360" t="s">
        <v>282</v>
      </c>
      <c r="B19" s="360"/>
      <c r="C19" s="360"/>
      <c r="D19" s="360"/>
      <c r="E19" s="360"/>
      <c r="F19" s="360"/>
    </row>
  </sheetData>
  <mergeCells count="7">
    <mergeCell ref="A18:F18"/>
    <mergeCell ref="A19:F19"/>
    <mergeCell ref="A1:F1"/>
    <mergeCell ref="A2:A3"/>
    <mergeCell ref="B2:C2"/>
    <mergeCell ref="D2:E2"/>
    <mergeCell ref="F2:F3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AMJ17"/>
  <sheetViews>
    <sheetView workbookViewId="0">
      <selection activeCell="A2" sqref="A2:F3"/>
    </sheetView>
  </sheetViews>
  <sheetFormatPr baseColWidth="10" defaultColWidth="11" defaultRowHeight="12.75" x14ac:dyDescent="0.2"/>
  <cols>
    <col min="1" max="1" width="25.140625" style="1" customWidth="1"/>
    <col min="2" max="5" width="11" style="1"/>
    <col min="6" max="6" width="16.42578125" style="1" customWidth="1"/>
    <col min="7" max="1024" width="11" style="1"/>
  </cols>
  <sheetData>
    <row r="1" spans="1:9" x14ac:dyDescent="0.2">
      <c r="A1" s="295" t="s">
        <v>430</v>
      </c>
      <c r="B1" s="295"/>
      <c r="C1" s="295"/>
      <c r="D1" s="295"/>
      <c r="E1" s="295"/>
      <c r="F1" s="295"/>
      <c r="H1" s="39"/>
    </row>
    <row r="2" spans="1:9" ht="15" x14ac:dyDescent="0.25">
      <c r="A2" s="361" t="s">
        <v>269</v>
      </c>
      <c r="B2" s="362">
        <v>2020</v>
      </c>
      <c r="C2" s="362"/>
      <c r="D2" s="362">
        <v>2021</v>
      </c>
      <c r="E2" s="362"/>
      <c r="F2" s="365" t="s">
        <v>492</v>
      </c>
      <c r="H2" s="30"/>
      <c r="I2" s="184"/>
    </row>
    <row r="3" spans="1:9" x14ac:dyDescent="0.2">
      <c r="A3" s="361"/>
      <c r="B3" s="275" t="s">
        <v>270</v>
      </c>
      <c r="C3" s="276" t="s">
        <v>271</v>
      </c>
      <c r="D3" s="275" t="s">
        <v>270</v>
      </c>
      <c r="E3" s="276" t="s">
        <v>271</v>
      </c>
      <c r="F3" s="365"/>
      <c r="H3" s="4"/>
    </row>
    <row r="4" spans="1:9" x14ac:dyDescent="0.2">
      <c r="A4" s="84" t="s">
        <v>136</v>
      </c>
      <c r="B4" s="215">
        <v>27058.686000000002</v>
      </c>
      <c r="C4" s="63">
        <f>B4/$B$15</f>
        <v>0.32615490509148554</v>
      </c>
      <c r="D4" s="147">
        <v>27803.576000000001</v>
      </c>
      <c r="E4" s="63">
        <f>D4/$D$15</f>
        <v>0.33152163764933695</v>
      </c>
      <c r="F4" s="63">
        <f t="shared" ref="F4:F15" si="0">(D4/B4)-1</f>
        <v>2.7528683395786402E-2</v>
      </c>
      <c r="H4" s="4"/>
    </row>
    <row r="5" spans="1:9" x14ac:dyDescent="0.2">
      <c r="A5" s="56" t="s">
        <v>272</v>
      </c>
      <c r="B5" s="217">
        <v>28394.626</v>
      </c>
      <c r="C5" s="218">
        <f>B5/B15</f>
        <v>0.34225780764587854</v>
      </c>
      <c r="D5" s="219">
        <v>27394.581999999999</v>
      </c>
      <c r="E5" s="218">
        <f>D5/D15</f>
        <v>0.3266449138542124</v>
      </c>
      <c r="F5" s="218">
        <f t="shared" si="0"/>
        <v>-3.5219481320162505E-2</v>
      </c>
    </row>
    <row r="6" spans="1:9" x14ac:dyDescent="0.2">
      <c r="A6" s="56" t="s">
        <v>273</v>
      </c>
      <c r="B6" s="146">
        <v>14866.647000000001</v>
      </c>
      <c r="C6" s="145">
        <f>B6/$B$15</f>
        <v>0.17919679622704585</v>
      </c>
      <c r="D6" s="146">
        <v>15109.058000000001</v>
      </c>
      <c r="E6" s="145">
        <f>D6/$D$15</f>
        <v>0.1801559501374505</v>
      </c>
      <c r="F6" s="145">
        <f t="shared" si="0"/>
        <v>1.6305694216052879E-2</v>
      </c>
    </row>
    <row r="7" spans="1:9" x14ac:dyDescent="0.2">
      <c r="A7" s="56" t="s">
        <v>277</v>
      </c>
      <c r="B7" s="146">
        <v>5413.4989999999998</v>
      </c>
      <c r="C7" s="145">
        <f>B7/$B$15</f>
        <v>6.5252217072102159E-2</v>
      </c>
      <c r="D7" s="146">
        <v>5870.2169999999996</v>
      </c>
      <c r="E7" s="145">
        <f>D7/$D$15</f>
        <v>6.9994735684250742E-2</v>
      </c>
      <c r="F7" s="145">
        <f t="shared" si="0"/>
        <v>8.4366506763924765E-2</v>
      </c>
    </row>
    <row r="8" spans="1:9" x14ac:dyDescent="0.2">
      <c r="A8" s="56" t="s">
        <v>278</v>
      </c>
      <c r="B8" s="40">
        <v>1650.4870000000001</v>
      </c>
      <c r="C8" s="145">
        <f>B8/$B$15</f>
        <v>1.9894330080911196E-2</v>
      </c>
      <c r="D8" s="40">
        <v>2635.3249999999998</v>
      </c>
      <c r="E8" s="145">
        <f>D8/$D$15</f>
        <v>3.1422837829861841E-2</v>
      </c>
      <c r="F8" s="145">
        <f t="shared" si="0"/>
        <v>0.5966953996002391</v>
      </c>
    </row>
    <row r="9" spans="1:9" x14ac:dyDescent="0.2">
      <c r="A9" s="56" t="s">
        <v>283</v>
      </c>
      <c r="B9" s="40">
        <v>582</v>
      </c>
      <c r="C9" s="145">
        <f>B9/$B$15</f>
        <v>7.0152022446043601E-3</v>
      </c>
      <c r="D9" s="40">
        <v>1257.587</v>
      </c>
      <c r="E9" s="145">
        <f>D9/$D$15</f>
        <v>1.4995096376326436E-2</v>
      </c>
      <c r="F9" s="145">
        <f t="shared" si="0"/>
        <v>1.160802405498282</v>
      </c>
    </row>
    <row r="10" spans="1:9" x14ac:dyDescent="0.2">
      <c r="A10" s="1" t="s">
        <v>274</v>
      </c>
      <c r="B10" s="146">
        <v>2823.5810000000001</v>
      </c>
      <c r="C10" s="145">
        <f>B10/$B$15</f>
        <v>3.4034350118594889E-2</v>
      </c>
      <c r="D10" s="146">
        <v>1833.8059999999998</v>
      </c>
      <c r="E10" s="145">
        <f>D10/$D$15</f>
        <v>2.186576173694995E-2</v>
      </c>
      <c r="F10" s="145">
        <f t="shared" si="0"/>
        <v>-0.35053890786203767</v>
      </c>
    </row>
    <row r="11" spans="1:9" x14ac:dyDescent="0.2">
      <c r="A11" s="84" t="s">
        <v>280</v>
      </c>
      <c r="B11" s="45">
        <f>SUM(B4:B10)</f>
        <v>80789.525999999998</v>
      </c>
      <c r="C11" s="63">
        <f>B11/B15</f>
        <v>0.97380560848062248</v>
      </c>
      <c r="D11" s="45">
        <f>SUM(D4:D10)</f>
        <v>81904.150999999998</v>
      </c>
      <c r="E11" s="63">
        <f>D11/D15</f>
        <v>0.97660093326838882</v>
      </c>
      <c r="F11" s="63">
        <f t="shared" si="0"/>
        <v>1.3796652303666113E-2</v>
      </c>
    </row>
    <row r="12" spans="1:9" x14ac:dyDescent="0.2">
      <c r="A12" s="56" t="s">
        <v>107</v>
      </c>
      <c r="B12" s="40">
        <v>1329.6759999999999</v>
      </c>
      <c r="C12" s="145">
        <f>B12/$B$15</f>
        <v>1.602739872817276E-2</v>
      </c>
      <c r="D12" s="40">
        <v>863.27300000000002</v>
      </c>
      <c r="E12" s="145">
        <f>D12/$D$15</f>
        <v>1.0293412570327502E-2</v>
      </c>
      <c r="F12" s="145">
        <f t="shared" si="0"/>
        <v>-0.3507643967402585</v>
      </c>
    </row>
    <row r="13" spans="1:9" x14ac:dyDescent="0.2">
      <c r="A13" s="56" t="s">
        <v>119</v>
      </c>
      <c r="B13" s="40">
        <v>843.48099999999999</v>
      </c>
      <c r="C13" s="145">
        <f>B13/$B$15</f>
        <v>1.016699279120469E-2</v>
      </c>
      <c r="D13" s="40">
        <v>1099.126</v>
      </c>
      <c r="E13" s="145">
        <f>D13/$D$15</f>
        <v>1.3105654161283609E-2</v>
      </c>
      <c r="F13" s="145">
        <f t="shared" si="0"/>
        <v>0.30308329411095203</v>
      </c>
    </row>
    <row r="14" spans="1:9" x14ac:dyDescent="0.2">
      <c r="A14" s="148" t="s">
        <v>526</v>
      </c>
      <c r="B14" s="149">
        <f>SUM(B12:B13)</f>
        <v>2173.1570000000002</v>
      </c>
      <c r="C14" s="63">
        <f>B14/B15</f>
        <v>2.6194391519377455E-2</v>
      </c>
      <c r="D14" s="149">
        <f>SUM(D12:D13)</f>
        <v>1962.3989999999999</v>
      </c>
      <c r="E14" s="150">
        <f>D14/D15</f>
        <v>2.3399066731611112E-2</v>
      </c>
      <c r="F14" s="63">
        <f t="shared" si="0"/>
        <v>-9.6982408542042875E-2</v>
      </c>
    </row>
    <row r="15" spans="1:9" x14ac:dyDescent="0.2">
      <c r="A15" s="84" t="s">
        <v>529</v>
      </c>
      <c r="B15" s="45">
        <f>SUM(B4:B10,B12:B13)</f>
        <v>82962.683000000005</v>
      </c>
      <c r="C15" s="63">
        <f>SUM(C4:C10,C12:C13)</f>
        <v>1</v>
      </c>
      <c r="D15" s="45">
        <f>SUM(D4:D10,D12:D13)</f>
        <v>83866.55</v>
      </c>
      <c r="E15" s="63">
        <f>SUM(E4:E10,E12:E13)</f>
        <v>1</v>
      </c>
      <c r="F15" s="63">
        <f t="shared" si="0"/>
        <v>1.0894862211724643E-2</v>
      </c>
    </row>
    <row r="16" spans="1:9" x14ac:dyDescent="0.2">
      <c r="A16" s="364" t="s">
        <v>528</v>
      </c>
      <c r="B16" s="364"/>
      <c r="C16" s="364"/>
      <c r="D16" s="364"/>
      <c r="E16" s="364"/>
      <c r="F16" s="364"/>
    </row>
    <row r="17" spans="1:6" x14ac:dyDescent="0.2">
      <c r="A17" s="360" t="s">
        <v>284</v>
      </c>
      <c r="B17" s="360"/>
      <c r="C17" s="360"/>
      <c r="D17" s="360"/>
      <c r="E17" s="360"/>
      <c r="F17" s="360"/>
    </row>
  </sheetData>
  <mergeCells count="7">
    <mergeCell ref="A16:F16"/>
    <mergeCell ref="A17:F17"/>
    <mergeCell ref="A1:F1"/>
    <mergeCell ref="A2:A3"/>
    <mergeCell ref="B2:C2"/>
    <mergeCell ref="D2:E2"/>
    <mergeCell ref="F2:F3"/>
  </mergeCells>
  <pageMargins left="0.75" right="0.75" top="1" bottom="1" header="0.51180555555555496" footer="0.51180555555555496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AMJ122"/>
  <sheetViews>
    <sheetView topLeftCell="A37" workbookViewId="0">
      <selection activeCell="A58" sqref="A58:A60"/>
    </sheetView>
  </sheetViews>
  <sheetFormatPr baseColWidth="10" defaultColWidth="11" defaultRowHeight="12.75" x14ac:dyDescent="0.2"/>
  <cols>
    <col min="1" max="1" width="7.28515625" style="5" customWidth="1"/>
    <col min="2" max="2" width="20.28515625" style="5" customWidth="1"/>
    <col min="3" max="7" width="10.42578125" style="5" customWidth="1"/>
    <col min="8" max="8" width="8.42578125" style="5" customWidth="1"/>
    <col min="9" max="9" width="20" style="5" customWidth="1"/>
    <col min="10" max="10" width="11" style="5"/>
    <col min="11" max="11" width="9.42578125" style="5" customWidth="1"/>
    <col min="12" max="12" width="7.140625" style="5" customWidth="1"/>
    <col min="13" max="13" width="9.42578125" style="5" customWidth="1"/>
    <col min="14" max="14" width="7.7109375" style="5" customWidth="1"/>
    <col min="15" max="15" width="12.28515625" style="5" customWidth="1"/>
    <col min="16" max="16" width="13.28515625" style="5" customWidth="1"/>
    <col min="17" max="17" width="10.42578125" style="5" customWidth="1"/>
    <col min="18" max="18" width="10.7109375" style="5" customWidth="1"/>
    <col min="19" max="19" width="11.42578125" style="5" customWidth="1"/>
    <col min="20" max="20" width="10.42578125" style="5" customWidth="1"/>
    <col min="21" max="21" width="12.42578125" style="5" customWidth="1"/>
    <col min="22" max="22" width="13.28515625" style="5" customWidth="1"/>
    <col min="23" max="23" width="15.42578125" style="5" customWidth="1"/>
    <col min="24" max="1024" width="11" style="5"/>
  </cols>
  <sheetData>
    <row r="1" spans="1:23" x14ac:dyDescent="0.2">
      <c r="A1" s="295" t="s">
        <v>431</v>
      </c>
      <c r="B1" s="295"/>
      <c r="C1" s="295"/>
      <c r="D1" s="295"/>
      <c r="E1" s="295"/>
      <c r="F1" s="295"/>
      <c r="G1" s="295"/>
      <c r="I1" s="39"/>
    </row>
    <row r="2" spans="1:23" ht="12.75" customHeight="1" x14ac:dyDescent="0.2">
      <c r="A2" s="366" t="s">
        <v>57</v>
      </c>
      <c r="B2" s="366"/>
      <c r="C2" s="366"/>
      <c r="D2" s="366"/>
      <c r="E2" s="366"/>
      <c r="F2" s="366"/>
      <c r="G2" s="366"/>
      <c r="I2" s="30"/>
    </row>
    <row r="3" spans="1:23" s="6" customFormat="1" ht="22.5" x14ac:dyDescent="0.25">
      <c r="A3" s="367"/>
      <c r="B3" s="367"/>
      <c r="C3" s="266" t="s">
        <v>55</v>
      </c>
      <c r="D3" s="266" t="s">
        <v>530</v>
      </c>
      <c r="E3" s="266" t="s">
        <v>56</v>
      </c>
      <c r="F3" s="266" t="s">
        <v>531</v>
      </c>
      <c r="G3" s="266" t="s">
        <v>51</v>
      </c>
      <c r="I3" s="177"/>
    </row>
    <row r="4" spans="1:23" x14ac:dyDescent="0.2">
      <c r="A4" s="368" t="s">
        <v>58</v>
      </c>
      <c r="B4" s="56" t="s">
        <v>532</v>
      </c>
      <c r="C4" s="68">
        <v>0</v>
      </c>
      <c r="D4" s="43">
        <v>0.63</v>
      </c>
      <c r="E4" s="68">
        <v>0</v>
      </c>
      <c r="F4" s="40"/>
      <c r="G4" s="40">
        <v>0</v>
      </c>
      <c r="I4" s="39"/>
      <c r="O4" s="34"/>
      <c r="P4" s="71"/>
      <c r="Q4" s="71"/>
      <c r="R4" s="71"/>
      <c r="S4" s="72"/>
      <c r="T4" s="72"/>
      <c r="U4" s="72"/>
      <c r="V4" s="72"/>
      <c r="W4" s="73"/>
    </row>
    <row r="5" spans="1:23" ht="11.25" customHeight="1" x14ac:dyDescent="0.2">
      <c r="A5" s="368"/>
      <c r="B5" s="56" t="s">
        <v>285</v>
      </c>
      <c r="C5" s="68">
        <v>802.86599999999999</v>
      </c>
      <c r="D5" s="43">
        <v>0.63</v>
      </c>
      <c r="E5" s="68">
        <v>1274.3904761904762</v>
      </c>
      <c r="F5" s="40">
        <v>228.38</v>
      </c>
      <c r="G5" s="40">
        <v>2910452.9695238099</v>
      </c>
      <c r="I5" s="39"/>
      <c r="O5" s="34"/>
      <c r="P5" s="71"/>
      <c r="Q5" s="71"/>
      <c r="R5" s="71"/>
      <c r="S5" s="72"/>
      <c r="T5" s="72"/>
      <c r="U5" s="72"/>
      <c r="V5" s="72"/>
      <c r="W5" s="73"/>
    </row>
    <row r="6" spans="1:23" ht="11.25" customHeight="1" x14ac:dyDescent="0.2">
      <c r="A6" s="368"/>
      <c r="B6" s="56" t="s">
        <v>286</v>
      </c>
      <c r="C6" s="68">
        <v>982.10900000000004</v>
      </c>
      <c r="D6" s="43">
        <v>0.56000000000000005</v>
      </c>
      <c r="E6" s="68">
        <v>1753.7660714285714</v>
      </c>
      <c r="F6" s="40">
        <v>211.54</v>
      </c>
      <c r="G6" s="40">
        <v>3709916.7475000001</v>
      </c>
      <c r="I6" s="39"/>
      <c r="O6" s="34"/>
      <c r="P6" s="71"/>
      <c r="Q6" s="71"/>
      <c r="R6" s="71"/>
      <c r="S6" s="72"/>
      <c r="T6" s="72"/>
      <c r="U6" s="72"/>
      <c r="V6" s="72"/>
      <c r="W6" s="73"/>
    </row>
    <row r="7" spans="1:23" ht="11.25" customHeight="1" x14ac:dyDescent="0.2">
      <c r="A7" s="368"/>
      <c r="B7" s="56" t="s">
        <v>287</v>
      </c>
      <c r="C7" s="68">
        <v>448.27199999999999</v>
      </c>
      <c r="D7" s="43">
        <v>0.5</v>
      </c>
      <c r="E7" s="68">
        <v>896.54399999999998</v>
      </c>
      <c r="F7" s="40">
        <v>124.06</v>
      </c>
      <c r="G7" s="40">
        <v>1112252.4864000001</v>
      </c>
      <c r="O7" s="34"/>
      <c r="P7" s="71"/>
      <c r="Q7" s="71"/>
      <c r="R7" s="71"/>
      <c r="S7" s="72"/>
      <c r="T7" s="72"/>
      <c r="U7" s="72"/>
      <c r="V7" s="72"/>
      <c r="W7" s="73"/>
    </row>
    <row r="8" spans="1:23" ht="11.25" customHeight="1" x14ac:dyDescent="0.2">
      <c r="A8" s="368"/>
      <c r="B8" s="84" t="s">
        <v>533</v>
      </c>
      <c r="C8" s="151">
        <f>SUM(C4:C7)</f>
        <v>2233.2469999999998</v>
      </c>
      <c r="D8" s="45"/>
      <c r="E8" s="151">
        <f>SUM(E4:E7)</f>
        <v>3924.7005476190475</v>
      </c>
      <c r="F8" s="45"/>
      <c r="G8" s="45">
        <f>SUM(G4:G7)</f>
        <v>7732622.2034238102</v>
      </c>
      <c r="O8" s="70"/>
      <c r="P8" s="71"/>
      <c r="Q8" s="69"/>
      <c r="R8" s="71"/>
      <c r="S8" s="72"/>
      <c r="T8" s="72"/>
      <c r="U8" s="72"/>
      <c r="V8" s="72"/>
      <c r="W8" s="73"/>
    </row>
    <row r="9" spans="1:23" ht="11.25" customHeight="1" x14ac:dyDescent="0.2">
      <c r="A9" s="368" t="s">
        <v>59</v>
      </c>
      <c r="B9" s="56" t="s">
        <v>543</v>
      </c>
      <c r="C9" s="68">
        <v>103.348</v>
      </c>
      <c r="D9" s="43">
        <v>0.55000000000000004</v>
      </c>
      <c r="E9" s="68">
        <v>187.90545454545452</v>
      </c>
      <c r="F9" s="40">
        <v>432.48</v>
      </c>
      <c r="G9" s="40">
        <v>812653.50981818174</v>
      </c>
      <c r="O9" s="34"/>
      <c r="P9" s="152"/>
      <c r="Q9" s="80"/>
      <c r="R9" s="153"/>
      <c r="S9" s="72"/>
      <c r="U9" s="72"/>
      <c r="W9" s="73"/>
    </row>
    <row r="10" spans="1:23" ht="11.25" customHeight="1" x14ac:dyDescent="0.2">
      <c r="A10" s="368"/>
      <c r="B10" s="56" t="s">
        <v>534</v>
      </c>
      <c r="C10" s="68">
        <v>333.27199999999999</v>
      </c>
      <c r="D10" s="43">
        <v>0.55000000000000004</v>
      </c>
      <c r="E10" s="68">
        <v>605.94909090909084</v>
      </c>
      <c r="F10" s="40">
        <v>304.62</v>
      </c>
      <c r="G10" s="40">
        <v>1845842.1207272725</v>
      </c>
      <c r="O10" s="34"/>
      <c r="P10" s="71"/>
      <c r="Q10" s="71"/>
      <c r="R10" s="71"/>
      <c r="S10" s="72"/>
      <c r="U10" s="72"/>
      <c r="W10" s="73"/>
    </row>
    <row r="11" spans="1:23" ht="11.25" customHeight="1" x14ac:dyDescent="0.2">
      <c r="A11" s="368"/>
      <c r="B11" s="56" t="s">
        <v>535</v>
      </c>
      <c r="C11" s="68">
        <v>738.62</v>
      </c>
      <c r="D11" s="43">
        <v>0.44</v>
      </c>
      <c r="E11" s="68">
        <v>1678.6818181818182</v>
      </c>
      <c r="F11" s="40">
        <v>237.57</v>
      </c>
      <c r="G11" s="40">
        <v>3988044.3954545455</v>
      </c>
      <c r="O11" s="34"/>
      <c r="P11" s="152"/>
      <c r="Q11" s="80"/>
      <c r="R11" s="153"/>
      <c r="S11" s="72"/>
      <c r="U11" s="72"/>
      <c r="W11" s="73"/>
    </row>
    <row r="12" spans="1:23" ht="11.25" customHeight="1" x14ac:dyDescent="0.2">
      <c r="A12" s="368"/>
      <c r="B12" s="56" t="s">
        <v>536</v>
      </c>
      <c r="C12" s="68">
        <v>217.321</v>
      </c>
      <c r="D12" s="43">
        <v>0.44</v>
      </c>
      <c r="E12" s="68">
        <v>493.9113636363636</v>
      </c>
      <c r="F12" s="40">
        <v>236.02</v>
      </c>
      <c r="G12" s="40">
        <v>1165729.6004545453</v>
      </c>
      <c r="O12" s="34"/>
      <c r="P12" s="71"/>
      <c r="Q12" s="71"/>
      <c r="R12" s="71"/>
      <c r="S12" s="72"/>
      <c r="U12" s="72"/>
      <c r="W12" s="73"/>
    </row>
    <row r="13" spans="1:23" ht="11.25" customHeight="1" x14ac:dyDescent="0.2">
      <c r="A13" s="368"/>
      <c r="B13" s="56" t="s">
        <v>288</v>
      </c>
      <c r="C13" s="68">
        <v>26.358000000000001</v>
      </c>
      <c r="D13" s="43">
        <v>0.4</v>
      </c>
      <c r="E13" s="68">
        <v>65.894999999999996</v>
      </c>
      <c r="F13" s="40">
        <v>22.76</v>
      </c>
      <c r="G13" s="40">
        <v>14997.701999999999</v>
      </c>
      <c r="O13" s="34"/>
      <c r="P13" s="71"/>
      <c r="Q13" s="71"/>
      <c r="R13" s="71"/>
      <c r="S13" s="72"/>
      <c r="U13" s="72"/>
      <c r="W13" s="73"/>
    </row>
    <row r="14" spans="1:23" ht="11.25" customHeight="1" x14ac:dyDescent="0.2">
      <c r="A14" s="368"/>
      <c r="B14" s="84" t="s">
        <v>537</v>
      </c>
      <c r="C14" s="151">
        <f>SUM(C9:C13)</f>
        <v>1418.9189999999999</v>
      </c>
      <c r="D14" s="45"/>
      <c r="E14" s="151">
        <f>SUM(E9:E13)</f>
        <v>3032.3427272727272</v>
      </c>
      <c r="F14" s="45"/>
      <c r="G14" s="45">
        <f>SUM(G9:G13)</f>
        <v>7827267.3284545448</v>
      </c>
      <c r="O14" s="33"/>
      <c r="P14" s="74"/>
      <c r="Q14" s="69"/>
      <c r="R14" s="75"/>
      <c r="S14" s="72"/>
      <c r="U14" s="72"/>
      <c r="W14" s="73"/>
    </row>
    <row r="15" spans="1:23" ht="11.25" customHeight="1" x14ac:dyDescent="0.2">
      <c r="A15" s="368" t="s">
        <v>60</v>
      </c>
      <c r="B15" s="56" t="s">
        <v>289</v>
      </c>
      <c r="C15" s="68">
        <v>15.003</v>
      </c>
      <c r="D15" s="43">
        <v>0.55000000000000004</v>
      </c>
      <c r="E15" s="68">
        <v>27.278181818181817</v>
      </c>
      <c r="F15" s="40">
        <v>321.88</v>
      </c>
      <c r="G15" s="40">
        <v>87803.011636363633</v>
      </c>
      <c r="O15" s="34"/>
      <c r="P15" s="152"/>
      <c r="Q15" s="80"/>
      <c r="R15" s="153"/>
      <c r="S15" s="72"/>
      <c r="U15" s="72"/>
      <c r="W15" s="73"/>
    </row>
    <row r="16" spans="1:23" ht="11.25" customHeight="1" x14ac:dyDescent="0.2">
      <c r="A16" s="368"/>
      <c r="B16" s="56" t="s">
        <v>290</v>
      </c>
      <c r="C16" s="68">
        <v>13.502000000000001</v>
      </c>
      <c r="D16" s="43">
        <v>0.44</v>
      </c>
      <c r="E16" s="68">
        <v>30.686363636363637</v>
      </c>
      <c r="F16" s="40">
        <v>215.28</v>
      </c>
      <c r="G16" s="40">
        <v>66061.603636363638</v>
      </c>
      <c r="O16" s="34"/>
      <c r="P16" s="152"/>
      <c r="Q16" s="80"/>
      <c r="R16" s="153"/>
      <c r="S16" s="72"/>
      <c r="U16" s="72"/>
      <c r="W16" s="73"/>
    </row>
    <row r="17" spans="1:23" ht="11.25" customHeight="1" x14ac:dyDescent="0.2">
      <c r="A17" s="368"/>
      <c r="B17" s="56" t="s">
        <v>291</v>
      </c>
      <c r="C17" s="68">
        <v>0.25600000000000001</v>
      </c>
      <c r="D17" s="43">
        <v>0.4</v>
      </c>
      <c r="E17" s="68">
        <v>0.64</v>
      </c>
      <c r="F17" s="40">
        <v>24.37</v>
      </c>
      <c r="G17" s="40">
        <v>155.96800000000002</v>
      </c>
      <c r="O17" s="34"/>
      <c r="P17" s="152"/>
      <c r="Q17" s="154"/>
      <c r="R17" s="153"/>
      <c r="S17" s="72"/>
      <c r="U17" s="72"/>
      <c r="W17" s="73"/>
    </row>
    <row r="18" spans="1:23" ht="11.25" customHeight="1" x14ac:dyDescent="0.2">
      <c r="A18" s="368"/>
      <c r="B18" s="84" t="s">
        <v>538</v>
      </c>
      <c r="C18" s="151">
        <f>SUM(C15:C17)</f>
        <v>28.761000000000003</v>
      </c>
      <c r="D18" s="45"/>
      <c r="E18" s="151">
        <f>SUM(E15:E17)</f>
        <v>58.604545454545459</v>
      </c>
      <c r="F18" s="45"/>
      <c r="G18" s="45">
        <f>SUM(G15:G17)</f>
        <v>154020.58327272726</v>
      </c>
      <c r="O18" s="33"/>
      <c r="P18" s="74"/>
      <c r="Q18" s="69"/>
      <c r="R18" s="75"/>
      <c r="S18" s="72"/>
      <c r="U18" s="72"/>
      <c r="W18" s="73"/>
    </row>
    <row r="19" spans="1:23" ht="11.25" customHeight="1" x14ac:dyDescent="0.2">
      <c r="A19" s="368" t="s">
        <v>61</v>
      </c>
      <c r="B19" s="56" t="s">
        <v>292</v>
      </c>
      <c r="C19" s="68">
        <v>666.81299999999999</v>
      </c>
      <c r="D19" s="43">
        <v>0.8</v>
      </c>
      <c r="E19" s="68">
        <v>833.5162499999999</v>
      </c>
      <c r="F19" s="40">
        <v>414.72</v>
      </c>
      <c r="G19" s="40">
        <v>3456758.5920000002</v>
      </c>
      <c r="O19" s="34"/>
      <c r="P19" s="152"/>
      <c r="Q19" s="71"/>
      <c r="R19" s="71"/>
      <c r="S19" s="72"/>
      <c r="U19" s="72"/>
      <c r="W19" s="73"/>
    </row>
    <row r="20" spans="1:23" ht="11.25" customHeight="1" x14ac:dyDescent="0.2">
      <c r="A20" s="368"/>
      <c r="B20" s="56" t="s">
        <v>293</v>
      </c>
      <c r="C20" s="68">
        <v>2444.2570000000001</v>
      </c>
      <c r="D20" s="43">
        <v>0.8</v>
      </c>
      <c r="E20" s="68">
        <v>3055.32125</v>
      </c>
      <c r="F20" s="40">
        <v>133.1</v>
      </c>
      <c r="G20" s="40">
        <v>4066632.5837499998</v>
      </c>
      <c r="O20" s="34"/>
      <c r="P20" s="152"/>
      <c r="Q20" s="80"/>
      <c r="R20" s="153"/>
      <c r="S20" s="72"/>
      <c r="U20" s="72"/>
      <c r="W20" s="73"/>
    </row>
    <row r="21" spans="1:23" ht="11.25" customHeight="1" x14ac:dyDescent="0.2">
      <c r="A21" s="368"/>
      <c r="B21" s="56" t="s">
        <v>294</v>
      </c>
      <c r="C21" s="68">
        <v>188.309</v>
      </c>
      <c r="D21" s="43">
        <v>0.8</v>
      </c>
      <c r="E21" s="68">
        <v>235.38624999999999</v>
      </c>
      <c r="F21" s="40">
        <v>52.45</v>
      </c>
      <c r="G21" s="40">
        <v>123460.08812500001</v>
      </c>
      <c r="O21" s="34"/>
      <c r="P21" s="152"/>
      <c r="Q21" s="71"/>
      <c r="R21" s="153"/>
      <c r="S21" s="72"/>
      <c r="U21" s="72"/>
      <c r="W21" s="73"/>
    </row>
    <row r="22" spans="1:23" ht="11.25" customHeight="1" x14ac:dyDescent="0.2">
      <c r="A22" s="368"/>
      <c r="B22" s="84" t="s">
        <v>539</v>
      </c>
      <c r="C22" s="151">
        <f>SUM(C19:C21)</f>
        <v>3299.3790000000004</v>
      </c>
      <c r="D22" s="45"/>
      <c r="E22" s="151">
        <f>SUM(E19:E21)</f>
        <v>4124.2237499999992</v>
      </c>
      <c r="F22" s="45"/>
      <c r="G22" s="45">
        <f>SUM(G19:G21)</f>
        <v>7646851.2638750002</v>
      </c>
      <c r="O22" s="33"/>
      <c r="P22" s="76"/>
      <c r="Q22" s="69"/>
      <c r="R22" s="75"/>
      <c r="S22" s="72"/>
      <c r="U22" s="72"/>
      <c r="W22" s="73"/>
    </row>
    <row r="23" spans="1:23" ht="11.25" customHeight="1" x14ac:dyDescent="0.2">
      <c r="A23" s="368" t="s">
        <v>62</v>
      </c>
      <c r="B23" s="56" t="s">
        <v>295</v>
      </c>
      <c r="C23" s="68">
        <v>0</v>
      </c>
      <c r="D23" s="43">
        <v>0.47</v>
      </c>
      <c r="E23" s="68">
        <v>0</v>
      </c>
      <c r="F23" s="40"/>
      <c r="G23" s="40">
        <v>0</v>
      </c>
      <c r="O23" s="34"/>
      <c r="P23" s="71"/>
      <c r="Q23" s="71"/>
      <c r="R23" s="71"/>
      <c r="S23" s="72"/>
      <c r="U23" s="72"/>
      <c r="W23" s="73"/>
    </row>
    <row r="24" spans="1:23" ht="11.25" customHeight="1" x14ac:dyDescent="0.2">
      <c r="A24" s="368"/>
      <c r="B24" s="56" t="s">
        <v>296</v>
      </c>
      <c r="C24" s="68">
        <v>0</v>
      </c>
      <c r="D24" s="43">
        <v>0.47</v>
      </c>
      <c r="E24" s="68">
        <v>0</v>
      </c>
      <c r="F24" s="40"/>
      <c r="G24" s="40">
        <v>0</v>
      </c>
      <c r="O24" s="34"/>
      <c r="P24" s="71"/>
      <c r="Q24" s="71"/>
      <c r="R24" s="71"/>
      <c r="S24" s="72"/>
      <c r="U24" s="72"/>
      <c r="W24" s="73"/>
    </row>
    <row r="25" spans="1:23" ht="11.25" customHeight="1" x14ac:dyDescent="0.2">
      <c r="A25" s="368"/>
      <c r="B25" s="84" t="s">
        <v>540</v>
      </c>
      <c r="C25" s="151">
        <f>SUM(C23:C24)</f>
        <v>0</v>
      </c>
      <c r="D25" s="45"/>
      <c r="E25" s="151">
        <f>SUM(E23:E24)</f>
        <v>0</v>
      </c>
      <c r="F25" s="45"/>
      <c r="G25" s="45">
        <f>SUM(G23:G24)</f>
        <v>0</v>
      </c>
      <c r="O25" s="33"/>
      <c r="P25" s="71"/>
      <c r="Q25" s="69"/>
      <c r="R25" s="71"/>
      <c r="S25" s="72"/>
      <c r="U25" s="72"/>
      <c r="W25" s="73"/>
    </row>
    <row r="26" spans="1:23" ht="11.25" customHeight="1" x14ac:dyDescent="0.2">
      <c r="A26" s="368" t="s">
        <v>297</v>
      </c>
      <c r="B26" s="56" t="s">
        <v>298</v>
      </c>
      <c r="C26" s="68">
        <v>265.255</v>
      </c>
      <c r="D26" s="43">
        <v>0.7</v>
      </c>
      <c r="E26" s="68">
        <v>378.93571428571431</v>
      </c>
      <c r="F26" s="40">
        <v>127.98</v>
      </c>
      <c r="G26" s="42">
        <v>484961.92714285717</v>
      </c>
      <c r="O26" s="34"/>
      <c r="P26" s="71"/>
      <c r="Q26" s="71"/>
      <c r="R26" s="71"/>
      <c r="S26" s="72"/>
      <c r="U26" s="72"/>
      <c r="W26" s="73"/>
    </row>
    <row r="27" spans="1:23" ht="11.25" customHeight="1" x14ac:dyDescent="0.2">
      <c r="A27" s="368"/>
      <c r="B27" s="56" t="s">
        <v>299</v>
      </c>
      <c r="C27" s="68"/>
      <c r="D27" s="43">
        <v>0.7</v>
      </c>
      <c r="E27" s="68">
        <v>0</v>
      </c>
      <c r="F27" s="40"/>
      <c r="G27" s="42">
        <v>0</v>
      </c>
      <c r="O27" s="34"/>
      <c r="P27" s="71"/>
      <c r="Q27" s="71"/>
      <c r="R27" s="71"/>
      <c r="S27" s="72"/>
      <c r="U27" s="72"/>
      <c r="W27" s="73"/>
    </row>
    <row r="28" spans="1:23" ht="11.25" customHeight="1" x14ac:dyDescent="0.2">
      <c r="A28" s="368"/>
      <c r="B28" s="56" t="s">
        <v>300</v>
      </c>
      <c r="C28" s="68">
        <v>0</v>
      </c>
      <c r="D28" s="43">
        <v>0.7</v>
      </c>
      <c r="E28" s="68">
        <v>0</v>
      </c>
      <c r="F28" s="40"/>
      <c r="G28" s="42">
        <v>0</v>
      </c>
      <c r="O28" s="34"/>
      <c r="P28" s="71"/>
      <c r="Q28" s="71"/>
      <c r="R28" s="71"/>
      <c r="S28" s="72"/>
      <c r="U28" s="72"/>
      <c r="W28" s="73"/>
    </row>
    <row r="29" spans="1:23" ht="11.25" customHeight="1" x14ac:dyDescent="0.2">
      <c r="A29" s="368"/>
      <c r="B29" s="56" t="s">
        <v>301</v>
      </c>
      <c r="C29" s="68">
        <v>1.0640000000000001</v>
      </c>
      <c r="D29" s="43">
        <v>0.7</v>
      </c>
      <c r="E29" s="68">
        <v>1.5200000000000002</v>
      </c>
      <c r="F29" s="40">
        <v>175.13</v>
      </c>
      <c r="G29" s="42">
        <v>2661.9760000000001</v>
      </c>
      <c r="O29" s="34"/>
      <c r="P29" s="71"/>
      <c r="Q29" s="71"/>
      <c r="R29" s="71"/>
      <c r="S29" s="72"/>
      <c r="U29" s="72"/>
      <c r="W29" s="73"/>
    </row>
    <row r="30" spans="1:23" ht="11.25" customHeight="1" x14ac:dyDescent="0.2">
      <c r="A30" s="368"/>
      <c r="B30" s="56" t="s">
        <v>302</v>
      </c>
      <c r="C30" s="56">
        <v>0.98099999999999998</v>
      </c>
      <c r="D30" s="43">
        <v>0.7</v>
      </c>
      <c r="E30" s="155">
        <v>1.4014285714285715</v>
      </c>
      <c r="F30" s="179">
        <v>127.98</v>
      </c>
      <c r="G30" s="42">
        <v>1793.5482857142858</v>
      </c>
      <c r="O30" s="34"/>
      <c r="P30" s="71"/>
      <c r="Q30" s="71"/>
      <c r="R30" s="71"/>
      <c r="S30" s="72"/>
      <c r="U30" s="72"/>
      <c r="W30" s="73"/>
    </row>
    <row r="31" spans="1:23" ht="11.25" customHeight="1" x14ac:dyDescent="0.2">
      <c r="A31" s="368"/>
      <c r="B31" s="84" t="s">
        <v>541</v>
      </c>
      <c r="C31" s="151">
        <f>SUM(C26:C30)</f>
        <v>267.3</v>
      </c>
      <c r="D31" s="45"/>
      <c r="E31" s="151">
        <f>SUM(E26:E30)</f>
        <v>381.85714285714289</v>
      </c>
      <c r="F31" s="45"/>
      <c r="G31" s="45">
        <f>SUM(G26:G30)</f>
        <v>489417.45142857148</v>
      </c>
      <c r="O31" s="33"/>
      <c r="P31" s="71"/>
      <c r="Q31" s="69"/>
      <c r="R31" s="71"/>
      <c r="S31" s="72"/>
      <c r="U31" s="72"/>
      <c r="W31" s="73"/>
    </row>
    <row r="32" spans="1:23" ht="11.25" customHeight="1" x14ac:dyDescent="0.2">
      <c r="A32" s="277" t="s">
        <v>64</v>
      </c>
      <c r="B32" s="84" t="s">
        <v>542</v>
      </c>
      <c r="C32" s="151">
        <v>2.2400000000000002</v>
      </c>
      <c r="D32" s="46">
        <v>0.5</v>
      </c>
      <c r="E32" s="151">
        <v>4.4800000000000004</v>
      </c>
      <c r="F32" s="45">
        <v>196.86</v>
      </c>
      <c r="G32" s="45">
        <v>8819.3280000000013</v>
      </c>
      <c r="O32" s="34"/>
      <c r="P32" s="71"/>
      <c r="Q32" s="71"/>
      <c r="R32" s="71"/>
      <c r="S32" s="72"/>
      <c r="U32" s="72"/>
      <c r="W32" s="73"/>
    </row>
    <row r="33" spans="1:23" ht="11.25" customHeight="1" x14ac:dyDescent="0.2">
      <c r="A33" s="344" t="s">
        <v>514</v>
      </c>
      <c r="B33" s="344"/>
      <c r="C33" s="151">
        <f>C8+C14+C18+C22+C25+C31+C32</f>
        <v>7249.8460000000005</v>
      </c>
      <c r="D33" s="151"/>
      <c r="E33" s="151">
        <f>E8+E14+E18+E22+E25+E31+E32</f>
        <v>11526.208713203463</v>
      </c>
      <c r="F33" s="151"/>
      <c r="G33" s="45">
        <f>G8+G14+G18+G22+G25+G31+G32</f>
        <v>23858998.158454657</v>
      </c>
      <c r="O33" s="34"/>
      <c r="P33" s="70"/>
      <c r="Q33" s="80"/>
      <c r="R33" s="75"/>
      <c r="S33" s="72"/>
      <c r="U33" s="72"/>
      <c r="W33" s="73"/>
    </row>
    <row r="34" spans="1:23" s="6" customFormat="1" ht="12.75" customHeight="1" x14ac:dyDescent="0.2">
      <c r="A34" s="369" t="s">
        <v>585</v>
      </c>
      <c r="B34" s="369"/>
      <c r="C34" s="369"/>
      <c r="D34" s="369"/>
      <c r="E34" s="369"/>
      <c r="F34" s="369"/>
      <c r="G34" s="369"/>
      <c r="U34" s="5"/>
    </row>
    <row r="35" spans="1:23" x14ac:dyDescent="0.2">
      <c r="A35" s="367"/>
      <c r="B35" s="367"/>
      <c r="C35" s="367"/>
      <c r="D35" s="367"/>
      <c r="E35" s="266" t="s">
        <v>303</v>
      </c>
      <c r="F35" s="266" t="s">
        <v>304</v>
      </c>
      <c r="G35" s="266" t="s">
        <v>51</v>
      </c>
    </row>
    <row r="36" spans="1:23" ht="11.25" customHeight="1" x14ac:dyDescent="0.2">
      <c r="A36" s="368" t="s">
        <v>58</v>
      </c>
      <c r="B36" s="370" t="s">
        <v>386</v>
      </c>
      <c r="C36" s="370"/>
      <c r="D36" s="370"/>
      <c r="E36" s="40">
        <v>486</v>
      </c>
      <c r="F36" s="40">
        <v>680.35</v>
      </c>
      <c r="G36" s="40">
        <v>330650.10000000003</v>
      </c>
    </row>
    <row r="37" spans="1:23" ht="11.25" customHeight="1" x14ac:dyDescent="0.2">
      <c r="A37" s="368"/>
      <c r="B37" s="370" t="s">
        <v>387</v>
      </c>
      <c r="C37" s="370"/>
      <c r="D37" s="370"/>
      <c r="E37" s="40">
        <v>249</v>
      </c>
      <c r="F37" s="40">
        <v>687.3</v>
      </c>
      <c r="G37" s="40">
        <v>171137.69999999998</v>
      </c>
    </row>
    <row r="38" spans="1:23" ht="11.25" customHeight="1" x14ac:dyDescent="0.2">
      <c r="A38" s="368" t="s">
        <v>59</v>
      </c>
      <c r="B38" s="370" t="s">
        <v>388</v>
      </c>
      <c r="C38" s="370"/>
      <c r="D38" s="370"/>
      <c r="E38" s="42">
        <v>15190</v>
      </c>
      <c r="F38" s="42">
        <v>39</v>
      </c>
      <c r="G38" s="42">
        <v>592410</v>
      </c>
    </row>
    <row r="39" spans="1:23" ht="11.25" customHeight="1" x14ac:dyDescent="0.2">
      <c r="A39" s="368"/>
      <c r="B39" s="370" t="s">
        <v>389</v>
      </c>
      <c r="C39" s="370"/>
      <c r="D39" s="370"/>
      <c r="E39" s="42">
        <v>251</v>
      </c>
      <c r="F39" s="42">
        <v>61.01</v>
      </c>
      <c r="G39" s="42">
        <v>15313.51</v>
      </c>
    </row>
    <row r="40" spans="1:23" ht="11.25" customHeight="1" x14ac:dyDescent="0.2">
      <c r="A40" s="368" t="s">
        <v>61</v>
      </c>
      <c r="B40" s="370" t="s">
        <v>390</v>
      </c>
      <c r="C40" s="370"/>
      <c r="D40" s="370"/>
      <c r="E40" s="42">
        <v>31663</v>
      </c>
      <c r="F40" s="42">
        <v>46.14</v>
      </c>
      <c r="G40" s="42">
        <v>1460930.82</v>
      </c>
    </row>
    <row r="41" spans="1:23" ht="11.25" customHeight="1" x14ac:dyDescent="0.2">
      <c r="A41" s="368"/>
      <c r="B41" s="370" t="s">
        <v>391</v>
      </c>
      <c r="C41" s="370"/>
      <c r="D41" s="370"/>
      <c r="E41" s="42">
        <v>2097</v>
      </c>
      <c r="F41" s="42">
        <v>109.15</v>
      </c>
      <c r="G41" s="42">
        <v>228887.55000000002</v>
      </c>
    </row>
    <row r="42" spans="1:23" ht="11.25" customHeight="1" x14ac:dyDescent="0.2">
      <c r="A42" s="368" t="s">
        <v>63</v>
      </c>
      <c r="B42" s="370" t="s">
        <v>305</v>
      </c>
      <c r="C42" s="370"/>
      <c r="D42" s="370"/>
      <c r="E42" s="42"/>
      <c r="F42" s="42"/>
      <c r="G42" s="42"/>
    </row>
    <row r="43" spans="1:23" ht="11.25" customHeight="1" x14ac:dyDescent="0.2">
      <c r="A43" s="368" t="s">
        <v>63</v>
      </c>
      <c r="B43" s="370" t="s">
        <v>306</v>
      </c>
      <c r="C43" s="370"/>
      <c r="D43" s="370"/>
      <c r="E43" s="42"/>
      <c r="F43" s="156"/>
      <c r="G43" s="42"/>
    </row>
    <row r="44" spans="1:23" ht="11.25" customHeight="1" x14ac:dyDescent="0.2">
      <c r="A44" s="344" t="s">
        <v>515</v>
      </c>
      <c r="B44" s="344"/>
      <c r="C44" s="344"/>
      <c r="D44" s="344"/>
      <c r="E44" s="45">
        <f>SUM(E36:E43)</f>
        <v>49936</v>
      </c>
      <c r="F44" s="45"/>
      <c r="G44" s="45">
        <f>SUM(G36:G43)</f>
        <v>2799329.6799999997</v>
      </c>
    </row>
    <row r="45" spans="1:23" ht="15" x14ac:dyDescent="0.25">
      <c r="A45" s="369" t="s">
        <v>583</v>
      </c>
      <c r="B45" s="369"/>
      <c r="C45" s="369"/>
      <c r="D45" s="369"/>
      <c r="E45" s="369"/>
      <c r="F45" s="369"/>
      <c r="G45" s="369"/>
      <c r="I45" s="180"/>
    </row>
    <row r="46" spans="1:23" x14ac:dyDescent="0.2">
      <c r="A46" s="370"/>
      <c r="B46" s="370"/>
      <c r="C46" s="370"/>
      <c r="D46" s="370"/>
      <c r="E46" s="266" t="s">
        <v>67</v>
      </c>
      <c r="F46" s="266" t="s">
        <v>307</v>
      </c>
      <c r="G46" s="266" t="s">
        <v>51</v>
      </c>
    </row>
    <row r="47" spans="1:23" x14ac:dyDescent="0.2">
      <c r="A47" s="368" t="s">
        <v>68</v>
      </c>
      <c r="B47" s="370" t="s">
        <v>308</v>
      </c>
      <c r="C47" s="370"/>
      <c r="D47" s="370"/>
      <c r="E47" s="40">
        <v>61513499</v>
      </c>
      <c r="F47" s="157">
        <v>37</v>
      </c>
      <c r="G47" s="40">
        <v>22759994.629999999</v>
      </c>
    </row>
    <row r="48" spans="1:23" ht="11.25" customHeight="1" x14ac:dyDescent="0.2">
      <c r="A48" s="368"/>
      <c r="B48" s="370" t="s">
        <v>309</v>
      </c>
      <c r="C48" s="370"/>
      <c r="D48" s="370"/>
      <c r="E48" s="40">
        <v>75510</v>
      </c>
      <c r="F48" s="157">
        <v>98.85</v>
      </c>
      <c r="G48" s="40">
        <v>74641.634999999995</v>
      </c>
    </row>
    <row r="49" spans="1:18" ht="11.25" customHeight="1" x14ac:dyDescent="0.2">
      <c r="A49" s="368"/>
      <c r="B49" s="370" t="s">
        <v>310</v>
      </c>
      <c r="C49" s="370"/>
      <c r="D49" s="370"/>
      <c r="E49" s="40">
        <v>335461</v>
      </c>
      <c r="F49" s="157">
        <v>83.38</v>
      </c>
      <c r="G49" s="40">
        <v>279707.38179999997</v>
      </c>
    </row>
    <row r="50" spans="1:18" s="6" customFormat="1" ht="11.25" customHeight="1" x14ac:dyDescent="0.2">
      <c r="A50" s="368"/>
      <c r="B50" s="344" t="s">
        <v>516</v>
      </c>
      <c r="C50" s="344"/>
      <c r="D50" s="344"/>
      <c r="E50" s="45">
        <f>SUM(E47:E49)</f>
        <v>61924470</v>
      </c>
      <c r="F50" s="45"/>
      <c r="G50" s="45">
        <f>SUM(G47:G49)</f>
        <v>23114343.6468</v>
      </c>
    </row>
    <row r="51" spans="1:18" ht="30" customHeight="1" x14ac:dyDescent="0.2">
      <c r="A51" s="370"/>
      <c r="B51" s="370"/>
      <c r="C51" s="370"/>
      <c r="D51" s="370"/>
      <c r="E51" s="266" t="s">
        <v>72</v>
      </c>
      <c r="F51" s="266" t="s">
        <v>311</v>
      </c>
      <c r="G51" s="266" t="s">
        <v>51</v>
      </c>
    </row>
    <row r="52" spans="1:18" ht="11.25" customHeight="1" x14ac:dyDescent="0.2">
      <c r="A52" s="372" t="s">
        <v>73</v>
      </c>
      <c r="B52" s="370" t="s">
        <v>312</v>
      </c>
      <c r="C52" s="370"/>
      <c r="D52" s="370"/>
      <c r="E52" s="40">
        <v>3617.8</v>
      </c>
      <c r="F52" s="157">
        <v>96.79</v>
      </c>
      <c r="G52" s="40">
        <f>E52*F52*10</f>
        <v>3501668.62</v>
      </c>
    </row>
    <row r="53" spans="1:18" ht="11.25" customHeight="1" x14ac:dyDescent="0.2">
      <c r="A53" s="373"/>
      <c r="B53" s="370" t="s">
        <v>313</v>
      </c>
      <c r="C53" s="370"/>
      <c r="D53" s="370"/>
      <c r="E53" s="40">
        <v>801.255</v>
      </c>
      <c r="F53" s="157">
        <v>99.79</v>
      </c>
      <c r="G53" s="42">
        <f t="shared" ref="G53:G55" si="0">E53*F53*10</f>
        <v>799572.36450000014</v>
      </c>
    </row>
    <row r="54" spans="1:18" ht="11.25" customHeight="1" x14ac:dyDescent="0.2">
      <c r="A54" s="373"/>
      <c r="B54" s="370" t="s">
        <v>314</v>
      </c>
      <c r="C54" s="370"/>
      <c r="D54" s="370"/>
      <c r="E54" s="40">
        <v>1341.1669999999999</v>
      </c>
      <c r="F54" s="157">
        <v>104.79</v>
      </c>
      <c r="G54" s="42">
        <f t="shared" si="0"/>
        <v>1405408.8993000002</v>
      </c>
    </row>
    <row r="55" spans="1:18" ht="11.25" customHeight="1" x14ac:dyDescent="0.2">
      <c r="A55" s="373"/>
      <c r="B55" s="370" t="s">
        <v>315</v>
      </c>
      <c r="C55" s="370"/>
      <c r="D55" s="370"/>
      <c r="E55" s="40">
        <v>115.90300000000001</v>
      </c>
      <c r="F55" s="157">
        <v>290.37</v>
      </c>
      <c r="G55" s="42">
        <f t="shared" si="0"/>
        <v>336547.54110000003</v>
      </c>
    </row>
    <row r="56" spans="1:18" ht="11.25" customHeight="1" x14ac:dyDescent="0.2">
      <c r="A56" s="374"/>
      <c r="B56" s="344" t="s">
        <v>517</v>
      </c>
      <c r="C56" s="344"/>
      <c r="D56" s="344"/>
      <c r="E56" s="45">
        <f>SUM(E52:E55)</f>
        <v>5876.125</v>
      </c>
      <c r="F56" s="45"/>
      <c r="G56" s="45">
        <f>SUM(G52:G55)</f>
        <v>6043197.4249</v>
      </c>
    </row>
    <row r="57" spans="1:18" ht="11.25" customHeight="1" x14ac:dyDescent="0.2">
      <c r="A57" s="370"/>
      <c r="B57" s="370"/>
      <c r="C57" s="370"/>
      <c r="D57" s="370"/>
      <c r="E57" s="266" t="s">
        <v>74</v>
      </c>
      <c r="F57" s="266" t="s">
        <v>316</v>
      </c>
      <c r="G57" s="266" t="s">
        <v>51</v>
      </c>
    </row>
    <row r="58" spans="1:18" ht="11.25" customHeight="1" x14ac:dyDescent="0.2">
      <c r="A58" s="371" t="s">
        <v>75</v>
      </c>
      <c r="B58" s="370" t="s">
        <v>317</v>
      </c>
      <c r="C58" s="370"/>
      <c r="D58" s="370"/>
      <c r="E58" s="40">
        <v>70544.100000000006</v>
      </c>
      <c r="F58" s="158">
        <v>1343.81</v>
      </c>
      <c r="G58" s="40">
        <v>947978.67021000001</v>
      </c>
    </row>
    <row r="59" spans="1:18" s="6" customFormat="1" ht="11.25" customHeight="1" x14ac:dyDescent="0.2">
      <c r="A59" s="371"/>
      <c r="B59" s="370" t="s">
        <v>318</v>
      </c>
      <c r="C59" s="370"/>
      <c r="D59" s="370"/>
      <c r="E59" s="40">
        <v>1838.1</v>
      </c>
      <c r="F59" s="158">
        <v>924.33999999999992</v>
      </c>
      <c r="G59" s="40">
        <v>16990.293539999999</v>
      </c>
    </row>
    <row r="60" spans="1:18" ht="11.25" customHeight="1" x14ac:dyDescent="0.2">
      <c r="A60" s="371"/>
      <c r="B60" s="344" t="s">
        <v>518</v>
      </c>
      <c r="C60" s="344"/>
      <c r="D60" s="344"/>
      <c r="E60" s="45">
        <f>SUM(E58:E59)</f>
        <v>72382.200000000012</v>
      </c>
      <c r="F60" s="45"/>
      <c r="G60" s="45">
        <f>SUM(G58:G59)</f>
        <v>964968.96375</v>
      </c>
    </row>
    <row r="61" spans="1:18" ht="11.25" customHeight="1" x14ac:dyDescent="0.2">
      <c r="A61" s="344" t="s">
        <v>478</v>
      </c>
      <c r="B61" s="344"/>
      <c r="C61" s="344"/>
      <c r="D61" s="344"/>
      <c r="E61" s="47"/>
      <c r="F61" s="45"/>
      <c r="G61" s="45">
        <f>G50+G56+G60</f>
        <v>30122510.03545</v>
      </c>
    </row>
    <row r="62" spans="1:18" x14ac:dyDescent="0.2">
      <c r="A62" s="344" t="s">
        <v>22</v>
      </c>
      <c r="B62" s="344"/>
      <c r="C62" s="344"/>
      <c r="D62" s="344"/>
      <c r="E62" s="45"/>
      <c r="F62" s="45"/>
      <c r="G62" s="45">
        <f>G61+G44+G33</f>
        <v>56780837.87390466</v>
      </c>
      <c r="R62" s="32"/>
    </row>
    <row r="63" spans="1:18" x14ac:dyDescent="0.2">
      <c r="A63" s="296" t="s">
        <v>469</v>
      </c>
      <c r="B63" s="296"/>
      <c r="C63" s="296"/>
      <c r="D63" s="296"/>
      <c r="E63" s="296"/>
      <c r="F63" s="296"/>
      <c r="G63" s="296"/>
    </row>
    <row r="122" ht="22.5" customHeight="1" x14ac:dyDescent="0.2"/>
  </sheetData>
  <mergeCells count="47">
    <mergeCell ref="A61:D61"/>
    <mergeCell ref="A62:D62"/>
    <mergeCell ref="A63:G63"/>
    <mergeCell ref="B56:D56"/>
    <mergeCell ref="A57:D57"/>
    <mergeCell ref="A58:A60"/>
    <mergeCell ref="B58:D58"/>
    <mergeCell ref="B59:D59"/>
    <mergeCell ref="B60:D60"/>
    <mergeCell ref="A52:A56"/>
    <mergeCell ref="A51:D51"/>
    <mergeCell ref="B52:D52"/>
    <mergeCell ref="B53:D53"/>
    <mergeCell ref="B54:D54"/>
    <mergeCell ref="B55:D55"/>
    <mergeCell ref="A46:D46"/>
    <mergeCell ref="A47:A50"/>
    <mergeCell ref="B47:D47"/>
    <mergeCell ref="B48:D48"/>
    <mergeCell ref="B49:D49"/>
    <mergeCell ref="B50:D50"/>
    <mergeCell ref="A42:A43"/>
    <mergeCell ref="B42:D42"/>
    <mergeCell ref="B43:D43"/>
    <mergeCell ref="A44:D44"/>
    <mergeCell ref="A45:G45"/>
    <mergeCell ref="A38:A39"/>
    <mergeCell ref="B38:D38"/>
    <mergeCell ref="B39:D39"/>
    <mergeCell ref="A40:A41"/>
    <mergeCell ref="B40:D40"/>
    <mergeCell ref="B41:D41"/>
    <mergeCell ref="A34:G34"/>
    <mergeCell ref="A35:D35"/>
    <mergeCell ref="A36:A37"/>
    <mergeCell ref="B36:D36"/>
    <mergeCell ref="B37:D37"/>
    <mergeCell ref="A15:A18"/>
    <mergeCell ref="A19:A22"/>
    <mergeCell ref="A23:A25"/>
    <mergeCell ref="A26:A31"/>
    <mergeCell ref="A33:B33"/>
    <mergeCell ref="A1:G1"/>
    <mergeCell ref="A2:G2"/>
    <mergeCell ref="A3:B3"/>
    <mergeCell ref="A4:A8"/>
    <mergeCell ref="A9:A14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AMJ59"/>
  <sheetViews>
    <sheetView workbookViewId="0">
      <selection activeCell="A3" sqref="A3:G3"/>
    </sheetView>
  </sheetViews>
  <sheetFormatPr baseColWidth="10" defaultColWidth="11" defaultRowHeight="12.75" x14ac:dyDescent="0.2"/>
  <cols>
    <col min="1" max="1" width="11" style="48"/>
    <col min="2" max="2" width="23.7109375" style="48" customWidth="1"/>
    <col min="3" max="5" width="11" style="48"/>
    <col min="6" max="6" width="13.28515625" style="48" customWidth="1"/>
    <col min="7" max="1024" width="11" style="48"/>
  </cols>
  <sheetData>
    <row r="1" spans="1:9" x14ac:dyDescent="0.2">
      <c r="A1" s="295" t="s">
        <v>432</v>
      </c>
      <c r="B1" s="295"/>
      <c r="C1" s="295"/>
      <c r="D1" s="295"/>
      <c r="E1" s="295"/>
      <c r="F1" s="295"/>
      <c r="G1" s="295"/>
    </row>
    <row r="2" spans="1:9" ht="33.75" x14ac:dyDescent="0.25">
      <c r="A2" s="338"/>
      <c r="B2" s="338"/>
      <c r="C2" s="266" t="s">
        <v>466</v>
      </c>
      <c r="D2" s="266" t="s">
        <v>467</v>
      </c>
      <c r="E2" s="266" t="s">
        <v>475</v>
      </c>
      <c r="F2" s="266" t="s">
        <v>544</v>
      </c>
      <c r="G2" s="266" t="s">
        <v>476</v>
      </c>
      <c r="I2" s="181"/>
    </row>
    <row r="3" spans="1:9" x14ac:dyDescent="0.2">
      <c r="A3" s="369">
        <v>20</v>
      </c>
      <c r="B3" s="369"/>
      <c r="C3" s="369"/>
      <c r="D3" s="369"/>
      <c r="E3" s="369"/>
      <c r="F3" s="369"/>
      <c r="G3" s="369"/>
    </row>
    <row r="4" spans="1:9" x14ac:dyDescent="0.2">
      <c r="A4" s="375" t="s">
        <v>58</v>
      </c>
      <c r="B4" s="56" t="s">
        <v>532</v>
      </c>
      <c r="C4" s="40">
        <f>'QA5'!G4</f>
        <v>0</v>
      </c>
      <c r="D4" s="40">
        <v>29455.916190476186</v>
      </c>
      <c r="E4" s="159">
        <f>(C4-D4)/D4</f>
        <v>-1</v>
      </c>
      <c r="F4" s="40">
        <v>0</v>
      </c>
      <c r="G4" s="159">
        <f t="shared" ref="G4:G22" si="0">(F4/D4)-1</f>
        <v>-1</v>
      </c>
      <c r="I4" s="39"/>
    </row>
    <row r="5" spans="1:9" x14ac:dyDescent="0.2">
      <c r="A5" s="375"/>
      <c r="B5" s="56" t="s">
        <v>319</v>
      </c>
      <c r="C5" s="42">
        <f>'QA5'!G5</f>
        <v>2910452.9695238099</v>
      </c>
      <c r="D5" s="40">
        <v>3890321.0104761906</v>
      </c>
      <c r="E5" s="43">
        <f t="shared" ref="E5:E22" si="1">(C5-D5)/D5</f>
        <v>-0.25187331284840198</v>
      </c>
      <c r="F5" s="40">
        <v>3557333.5752380947</v>
      </c>
      <c r="G5" s="43">
        <f t="shared" si="0"/>
        <v>-8.5593819723719156E-2</v>
      </c>
      <c r="I5" s="30"/>
    </row>
    <row r="6" spans="1:9" x14ac:dyDescent="0.2">
      <c r="A6" s="375"/>
      <c r="B6" s="56" t="s">
        <v>286</v>
      </c>
      <c r="C6" s="42">
        <f>'QA5'!G6</f>
        <v>3709916.7475000001</v>
      </c>
      <c r="D6" s="40">
        <v>3930884.719285714</v>
      </c>
      <c r="E6" s="43">
        <f t="shared" si="1"/>
        <v>-5.6213292316002153E-2</v>
      </c>
      <c r="F6" s="40">
        <v>4502443.6351785716</v>
      </c>
      <c r="G6" s="43">
        <f t="shared" si="0"/>
        <v>0.14540210581314539</v>
      </c>
      <c r="I6" s="52"/>
    </row>
    <row r="7" spans="1:9" x14ac:dyDescent="0.2">
      <c r="A7" s="375"/>
      <c r="B7" s="56" t="s">
        <v>287</v>
      </c>
      <c r="C7" s="42">
        <f>'QA5'!G7</f>
        <v>1112252.4864000001</v>
      </c>
      <c r="D7" s="40">
        <v>540244.47600000002</v>
      </c>
      <c r="E7" s="43">
        <f t="shared" si="1"/>
        <v>1.0587947416606256</v>
      </c>
      <c r="F7" s="40">
        <v>831096.28800000006</v>
      </c>
      <c r="G7" s="43">
        <f t="shared" si="0"/>
        <v>0.53837072829227783</v>
      </c>
      <c r="I7" s="52"/>
    </row>
    <row r="8" spans="1:9" x14ac:dyDescent="0.2">
      <c r="A8" s="375"/>
      <c r="B8" s="84" t="s">
        <v>533</v>
      </c>
      <c r="C8" s="45">
        <f>SUM(C4:C7)</f>
        <v>7732622.2034238102</v>
      </c>
      <c r="D8" s="45">
        <f>SUM(D4:D7)</f>
        <v>8390906.121952381</v>
      </c>
      <c r="E8" s="143">
        <f t="shared" si="1"/>
        <v>-7.8452065719858452E-2</v>
      </c>
      <c r="F8" s="79">
        <f>SUM(F4:F7)</f>
        <v>8890873.4984166659</v>
      </c>
      <c r="G8" s="108">
        <f t="shared" si="0"/>
        <v>5.9584432145685096E-2</v>
      </c>
    </row>
    <row r="9" spans="1:9" x14ac:dyDescent="0.2">
      <c r="A9" s="375" t="s">
        <v>59</v>
      </c>
      <c r="B9" s="56" t="s">
        <v>543</v>
      </c>
      <c r="C9" s="40">
        <f>'QA5'!G9</f>
        <v>812653.50981818174</v>
      </c>
      <c r="D9" s="40">
        <v>690191.31236363645</v>
      </c>
      <c r="E9" s="43">
        <f t="shared" si="1"/>
        <v>0.17743224995858028</v>
      </c>
      <c r="F9" s="40">
        <v>783302.67781818169</v>
      </c>
      <c r="G9" s="43">
        <f t="shared" si="0"/>
        <v>0.13490660312091607</v>
      </c>
    </row>
    <row r="10" spans="1:9" x14ac:dyDescent="0.2">
      <c r="A10" s="375"/>
      <c r="B10" s="56" t="s">
        <v>534</v>
      </c>
      <c r="C10" s="42">
        <f>'QA5'!G10</f>
        <v>1845842.1207272725</v>
      </c>
      <c r="D10" s="40">
        <v>1658318.48</v>
      </c>
      <c r="E10" s="43">
        <f t="shared" si="1"/>
        <v>0.11308059518656061</v>
      </c>
      <c r="F10" s="40">
        <v>1924979.0719999999</v>
      </c>
      <c r="G10" s="43">
        <f t="shared" si="0"/>
        <v>0.16080179725187649</v>
      </c>
    </row>
    <row r="11" spans="1:9" x14ac:dyDescent="0.2">
      <c r="A11" s="375"/>
      <c r="B11" s="56" t="s">
        <v>535</v>
      </c>
      <c r="C11" s="42">
        <f>'QA5'!G11</f>
        <v>3988044.3954545455</v>
      </c>
      <c r="D11" s="40">
        <v>4295941.9054545453</v>
      </c>
      <c r="E11" s="43">
        <f t="shared" si="1"/>
        <v>-7.1671711763388421E-2</v>
      </c>
      <c r="F11" s="40">
        <v>3828066.0181818181</v>
      </c>
      <c r="G11" s="43">
        <f t="shared" si="0"/>
        <v>-0.10891112998494379</v>
      </c>
    </row>
    <row r="12" spans="1:9" x14ac:dyDescent="0.2">
      <c r="A12" s="375"/>
      <c r="B12" s="56" t="s">
        <v>536</v>
      </c>
      <c r="C12" s="42">
        <f>'QA5'!G12</f>
        <v>1165729.6004545453</v>
      </c>
      <c r="D12" s="40">
        <v>909622.91681818187</v>
      </c>
      <c r="E12" s="43">
        <f t="shared" si="1"/>
        <v>0.2815525850340409</v>
      </c>
      <c r="F12" s="40">
        <v>910624.38113636361</v>
      </c>
      <c r="G12" s="43">
        <f t="shared" si="0"/>
        <v>1.1009664550722942E-3</v>
      </c>
    </row>
    <row r="13" spans="1:9" x14ac:dyDescent="0.2">
      <c r="A13" s="375"/>
      <c r="B13" s="56" t="s">
        <v>288</v>
      </c>
      <c r="C13" s="42">
        <f>'QA5'!G13</f>
        <v>14997.701999999999</v>
      </c>
      <c r="D13" s="40">
        <v>18469.284</v>
      </c>
      <c r="E13" s="43">
        <f t="shared" si="1"/>
        <v>-0.18796516421535348</v>
      </c>
      <c r="F13" s="40">
        <v>17416.048500000001</v>
      </c>
      <c r="G13" s="43">
        <f t="shared" si="0"/>
        <v>-5.7026330852890661E-2</v>
      </c>
    </row>
    <row r="14" spans="1:9" x14ac:dyDescent="0.2">
      <c r="A14" s="375"/>
      <c r="B14" s="84" t="s">
        <v>545</v>
      </c>
      <c r="C14" s="45">
        <f>SUM(C9:C13)</f>
        <v>7827267.3284545448</v>
      </c>
      <c r="D14" s="45">
        <f>SUM(D9:D13)</f>
        <v>7572543.8986363634</v>
      </c>
      <c r="E14" s="143">
        <f t="shared" si="1"/>
        <v>3.3637762055635095E-2</v>
      </c>
      <c r="F14" s="79">
        <f>SUM(F9:F13)</f>
        <v>7464388.1976363622</v>
      </c>
      <c r="G14" s="108">
        <f t="shared" si="0"/>
        <v>-1.4282611292550929E-2</v>
      </c>
    </row>
    <row r="15" spans="1:9" x14ac:dyDescent="0.2">
      <c r="A15" s="375" t="s">
        <v>60</v>
      </c>
      <c r="B15" s="56" t="s">
        <v>289</v>
      </c>
      <c r="C15" s="40">
        <f>'QA5'!G15</f>
        <v>87803.011636363633</v>
      </c>
      <c r="D15" s="40">
        <v>98535.89999999998</v>
      </c>
      <c r="E15" s="43">
        <f t="shared" si="1"/>
        <v>-0.10892363457010439</v>
      </c>
      <c r="F15" s="40">
        <v>85517.099999999991</v>
      </c>
      <c r="G15" s="43">
        <f t="shared" si="0"/>
        <v>-0.1321224041187018</v>
      </c>
    </row>
    <row r="16" spans="1:9" x14ac:dyDescent="0.2">
      <c r="A16" s="375"/>
      <c r="B16" s="56" t="s">
        <v>290</v>
      </c>
      <c r="C16" s="42">
        <f>'QA5'!G16</f>
        <v>66061.603636363638</v>
      </c>
      <c r="D16" s="40">
        <v>59546.745454545453</v>
      </c>
      <c r="E16" s="43">
        <f t="shared" si="1"/>
        <v>0.10940746017414589</v>
      </c>
      <c r="F16" s="40">
        <v>57322.127272727274</v>
      </c>
      <c r="G16" s="43">
        <f t="shared" si="0"/>
        <v>-3.7359190075573867E-2</v>
      </c>
    </row>
    <row r="17" spans="1:7" x14ac:dyDescent="0.2">
      <c r="A17" s="375"/>
      <c r="B17" s="56" t="s">
        <v>291</v>
      </c>
      <c r="C17" s="42">
        <f>'QA5'!G17</f>
        <v>155.96800000000002</v>
      </c>
      <c r="D17" s="40">
        <v>409.09299999999985</v>
      </c>
      <c r="E17" s="43">
        <f t="shared" si="1"/>
        <v>-0.61874683751616366</v>
      </c>
      <c r="F17" s="40">
        <v>147.71199999999999</v>
      </c>
      <c r="G17" s="43">
        <f t="shared" si="0"/>
        <v>-0.6389280677009872</v>
      </c>
    </row>
    <row r="18" spans="1:7" x14ac:dyDescent="0.2">
      <c r="A18" s="375"/>
      <c r="B18" s="84" t="s">
        <v>538</v>
      </c>
      <c r="C18" s="45">
        <f>SUM(C15:C17)</f>
        <v>154020.58327272726</v>
      </c>
      <c r="D18" s="45">
        <f>SUM(D15:D17)</f>
        <v>158491.73845454544</v>
      </c>
      <c r="E18" s="108">
        <f t="shared" si="1"/>
        <v>-2.821065139051698E-2</v>
      </c>
      <c r="F18" s="79">
        <f>SUM(F15:F17)</f>
        <v>142986.93927272726</v>
      </c>
      <c r="G18" s="108">
        <f t="shared" si="0"/>
        <v>-9.7827175933620447E-2</v>
      </c>
    </row>
    <row r="19" spans="1:7" x14ac:dyDescent="0.2">
      <c r="A19" s="375" t="s">
        <v>61</v>
      </c>
      <c r="B19" s="56" t="s">
        <v>292</v>
      </c>
      <c r="C19" s="40">
        <f>'QA5'!G19</f>
        <v>3456758.5920000002</v>
      </c>
      <c r="D19" s="40">
        <v>2771897.4427499999</v>
      </c>
      <c r="E19" s="43">
        <f t="shared" si="1"/>
        <v>0.24707304775697234</v>
      </c>
      <c r="F19" s="40">
        <v>3047918.8713750001</v>
      </c>
      <c r="G19" s="43">
        <f t="shared" si="0"/>
        <v>9.9578514113840777E-2</v>
      </c>
    </row>
    <row r="20" spans="1:7" x14ac:dyDescent="0.2">
      <c r="A20" s="375"/>
      <c r="B20" s="56" t="s">
        <v>293</v>
      </c>
      <c r="C20" s="42">
        <f>'QA5'!G20</f>
        <v>4066632.5837499998</v>
      </c>
      <c r="D20" s="40">
        <v>4258417.3839999996</v>
      </c>
      <c r="E20" s="43">
        <f t="shared" si="1"/>
        <v>-4.5036637547692264E-2</v>
      </c>
      <c r="F20" s="40">
        <v>4333362.1288750004</v>
      </c>
      <c r="G20" s="43">
        <f t="shared" si="0"/>
        <v>1.7599201326903291E-2</v>
      </c>
    </row>
    <row r="21" spans="1:7" x14ac:dyDescent="0.2">
      <c r="A21" s="375"/>
      <c r="B21" s="56" t="s">
        <v>294</v>
      </c>
      <c r="C21" s="42">
        <f>'QA5'!G21</f>
        <v>123460.08812500001</v>
      </c>
      <c r="D21" s="40">
        <v>105713.21624999998</v>
      </c>
      <c r="E21" s="43">
        <f>(C21-D21)/D21</f>
        <v>0.1678775133757226</v>
      </c>
      <c r="F21" s="40">
        <v>106535.81675</v>
      </c>
      <c r="G21" s="43">
        <f t="shared" si="0"/>
        <v>7.7814348023870217E-3</v>
      </c>
    </row>
    <row r="22" spans="1:7" x14ac:dyDescent="0.2">
      <c r="A22" s="375"/>
      <c r="B22" s="84" t="s">
        <v>539</v>
      </c>
      <c r="C22" s="45">
        <f>SUM(C19:C21)</f>
        <v>7646851.2638750002</v>
      </c>
      <c r="D22" s="45">
        <f>SUM(D19:D21)</f>
        <v>7136028.0429999987</v>
      </c>
      <c r="E22" s="108">
        <f t="shared" si="1"/>
        <v>7.1583690226117797E-2</v>
      </c>
      <c r="F22" s="45">
        <f>SUM(F19:F21)</f>
        <v>7487816.8170000007</v>
      </c>
      <c r="G22" s="108">
        <f t="shared" si="0"/>
        <v>4.929756047484779E-2</v>
      </c>
    </row>
    <row r="23" spans="1:7" x14ac:dyDescent="0.2">
      <c r="A23" s="375" t="s">
        <v>62</v>
      </c>
      <c r="B23" s="56" t="s">
        <v>295</v>
      </c>
      <c r="C23" s="40">
        <f>'QA5'!G23</f>
        <v>0</v>
      </c>
      <c r="D23" s="40">
        <v>1519.1980851063831</v>
      </c>
      <c r="E23" s="159">
        <f>(C23-D23)/D23</f>
        <v>-1</v>
      </c>
      <c r="F23" s="40">
        <v>0</v>
      </c>
      <c r="G23" s="159">
        <f>(F23/D23)-1</f>
        <v>-1</v>
      </c>
    </row>
    <row r="24" spans="1:7" x14ac:dyDescent="0.2">
      <c r="A24" s="375"/>
      <c r="B24" s="56" t="s">
        <v>296</v>
      </c>
      <c r="C24" s="42">
        <f>'QA5'!G24</f>
        <v>0</v>
      </c>
      <c r="D24" s="40">
        <v>0</v>
      </c>
      <c r="E24" s="43">
        <v>1</v>
      </c>
      <c r="F24" s="40">
        <v>0</v>
      </c>
      <c r="G24" s="43"/>
    </row>
    <row r="25" spans="1:7" x14ac:dyDescent="0.2">
      <c r="A25" s="375"/>
      <c r="B25" s="84" t="s">
        <v>540</v>
      </c>
      <c r="C25" s="45">
        <f>SUM(C23:C24)</f>
        <v>0</v>
      </c>
      <c r="D25" s="45">
        <f>SUM(D23:D24)</f>
        <v>1519.1980851063831</v>
      </c>
      <c r="E25" s="108">
        <f>(C25-D25)/D25</f>
        <v>-1</v>
      </c>
      <c r="F25" s="45">
        <f>SUM(F23:F24)</f>
        <v>0</v>
      </c>
      <c r="G25" s="108">
        <f>(F25/D25)-1</f>
        <v>-1</v>
      </c>
    </row>
    <row r="26" spans="1:7" x14ac:dyDescent="0.2">
      <c r="A26" s="278" t="s">
        <v>297</v>
      </c>
      <c r="B26" s="56" t="s">
        <v>298</v>
      </c>
      <c r="C26" s="40">
        <f>'QA5'!G26</f>
        <v>484961.92714285717</v>
      </c>
      <c r="D26" s="40">
        <v>420227.56885714293</v>
      </c>
      <c r="E26" s="43">
        <f>(C26-D26)/D26</f>
        <v>0.15404595767423529</v>
      </c>
      <c r="F26" s="40">
        <v>454040.77285714285</v>
      </c>
      <c r="G26" s="43">
        <f>(F26/D26)-1</f>
        <v>8.0464030696412392E-2</v>
      </c>
    </row>
    <row r="27" spans="1:7" x14ac:dyDescent="0.2">
      <c r="A27" s="279"/>
      <c r="B27" s="56" t="s">
        <v>299</v>
      </c>
      <c r="C27" s="42">
        <f>'QA5'!G27</f>
        <v>0</v>
      </c>
      <c r="D27" s="40">
        <v>0</v>
      </c>
      <c r="E27" s="159"/>
      <c r="F27" s="40">
        <v>0</v>
      </c>
      <c r="G27" s="159"/>
    </row>
    <row r="28" spans="1:7" x14ac:dyDescent="0.2">
      <c r="A28" s="279"/>
      <c r="B28" s="56" t="s">
        <v>300</v>
      </c>
      <c r="C28" s="42">
        <f>'QA5'!G28</f>
        <v>0</v>
      </c>
      <c r="D28" s="40">
        <v>444.2537142857143</v>
      </c>
      <c r="E28" s="159">
        <f t="shared" ref="E28:E30" si="2">(C28-D28)/D28</f>
        <v>-1</v>
      </c>
      <c r="F28" s="40">
        <v>0</v>
      </c>
      <c r="G28" s="159">
        <f t="shared" ref="G28:G30" si="3">(F28/D28)-1</f>
        <v>-1</v>
      </c>
    </row>
    <row r="29" spans="1:7" x14ac:dyDescent="0.2">
      <c r="A29" s="279"/>
      <c r="B29" s="56" t="s">
        <v>301</v>
      </c>
      <c r="C29" s="42">
        <f>'QA5'!G29</f>
        <v>2661.9760000000001</v>
      </c>
      <c r="D29" s="40">
        <v>1515.4068571428575</v>
      </c>
      <c r="E29" s="159">
        <f t="shared" si="2"/>
        <v>0.75660812636078467</v>
      </c>
      <c r="F29" s="40">
        <v>4779.2811111111114</v>
      </c>
      <c r="G29" s="159">
        <f t="shared" si="3"/>
        <v>2.1537940379403788</v>
      </c>
    </row>
    <row r="30" spans="1:7" x14ac:dyDescent="0.2">
      <c r="A30" s="279"/>
      <c r="B30" s="56" t="s">
        <v>302</v>
      </c>
      <c r="C30" s="42">
        <f>'QA5'!G30</f>
        <v>1793.5482857142858</v>
      </c>
      <c r="D30" s="40">
        <v>631.6225714285714</v>
      </c>
      <c r="E30" s="159">
        <f t="shared" si="2"/>
        <v>1.8395886512695878</v>
      </c>
      <c r="F30" s="40">
        <v>1679.1917142857142</v>
      </c>
      <c r="G30" s="159">
        <f t="shared" si="3"/>
        <v>1.6585365853658534</v>
      </c>
    </row>
    <row r="31" spans="1:7" x14ac:dyDescent="0.2">
      <c r="A31" s="280"/>
      <c r="B31" s="84" t="s">
        <v>541</v>
      </c>
      <c r="C31" s="45">
        <f>SUM(C26:C30)</f>
        <v>489417.45142857148</v>
      </c>
      <c r="D31" s="45">
        <f>SUM(D26:D30)</f>
        <v>422818.85200000013</v>
      </c>
      <c r="E31" s="108">
        <f>(C31-D31)/D31</f>
        <v>0.15751095088014508</v>
      </c>
      <c r="F31" s="79">
        <f>SUM(F26:F30)</f>
        <v>460499.24568253965</v>
      </c>
      <c r="G31" s="108">
        <f>(F31/D31)-1</f>
        <v>8.9117108909182452E-2</v>
      </c>
    </row>
    <row r="32" spans="1:7" x14ac:dyDescent="0.2">
      <c r="A32" s="281" t="s">
        <v>64</v>
      </c>
      <c r="B32" s="84" t="s">
        <v>542</v>
      </c>
      <c r="C32" s="45">
        <v>8819.3280000000013</v>
      </c>
      <c r="D32" s="45">
        <v>7830</v>
      </c>
      <c r="E32" s="108">
        <f>(C32-D32)/D32</f>
        <v>0.12635095785440631</v>
      </c>
      <c r="F32" s="79">
        <v>8184</v>
      </c>
      <c r="G32" s="108">
        <f>(F32/D32)-1</f>
        <v>4.5210727969348552E-2</v>
      </c>
    </row>
    <row r="33" spans="1:7" x14ac:dyDescent="0.2">
      <c r="A33" s="344" t="s">
        <v>514</v>
      </c>
      <c r="B33" s="344"/>
      <c r="C33" s="45">
        <f>C32+C31+C25+C22+C18+C14+C8</f>
        <v>23858998.158454653</v>
      </c>
      <c r="D33" s="45">
        <f>D32+D31+D25+D22+D18+D14+D8</f>
        <v>23690137.852128394</v>
      </c>
      <c r="E33" s="143">
        <f>(C33-D33)/D33</f>
        <v>7.1278735218962856E-3</v>
      </c>
      <c r="F33" s="45">
        <f>F32+F31+F25+F22+F18+F14+F8</f>
        <v>24454748.698008295</v>
      </c>
      <c r="G33" s="143">
        <f>(F33/D33)-1</f>
        <v>3.2275491626622355E-2</v>
      </c>
    </row>
    <row r="34" spans="1:7" x14ac:dyDescent="0.2">
      <c r="A34" s="369" t="s">
        <v>586</v>
      </c>
      <c r="B34" s="369"/>
      <c r="C34" s="369"/>
      <c r="D34" s="369"/>
      <c r="E34" s="369"/>
      <c r="F34" s="369"/>
      <c r="G34" s="369"/>
    </row>
    <row r="35" spans="1:7" x14ac:dyDescent="0.2">
      <c r="A35" s="368" t="s">
        <v>58</v>
      </c>
      <c r="B35" s="56" t="s">
        <v>386</v>
      </c>
      <c r="C35" s="42">
        <f>'QA5'!G36</f>
        <v>330650.10000000003</v>
      </c>
      <c r="D35" s="118">
        <v>359656.24</v>
      </c>
      <c r="E35" s="159">
        <f t="shared" ref="E35:E37" si="4">(C35-D35)/D35</f>
        <v>-8.0649622539567103E-2</v>
      </c>
      <c r="F35" s="118">
        <v>664381.43999999994</v>
      </c>
      <c r="G35" s="43">
        <f t="shared" ref="G35:G37" si="5">(F35/D35)-1</f>
        <v>0.84726793562653047</v>
      </c>
    </row>
    <row r="36" spans="1:7" x14ac:dyDescent="0.2">
      <c r="A36" s="368"/>
      <c r="B36" s="56" t="s">
        <v>387</v>
      </c>
      <c r="C36" s="42">
        <f>'QA5'!G37</f>
        <v>171137.69999999998</v>
      </c>
      <c r="D36" s="118">
        <v>361380.82</v>
      </c>
      <c r="E36" s="159">
        <f t="shared" si="4"/>
        <v>-0.526433915336182</v>
      </c>
      <c r="F36" s="118">
        <v>131753.37</v>
      </c>
      <c r="G36" s="43">
        <f t="shared" si="5"/>
        <v>-0.63541681597822486</v>
      </c>
    </row>
    <row r="37" spans="1:7" x14ac:dyDescent="0.2">
      <c r="A37" s="372" t="s">
        <v>59</v>
      </c>
      <c r="B37" s="56" t="s">
        <v>388</v>
      </c>
      <c r="C37" s="42">
        <f>'QA5'!G38</f>
        <v>592410</v>
      </c>
      <c r="D37" s="118">
        <v>400230.35</v>
      </c>
      <c r="E37" s="159">
        <f t="shared" si="4"/>
        <v>0.48017260560074976</v>
      </c>
      <c r="F37" s="118">
        <v>396610.89999999997</v>
      </c>
      <c r="G37" s="43">
        <f t="shared" si="5"/>
        <v>-9.0434171221648318E-3</v>
      </c>
    </row>
    <row r="38" spans="1:7" x14ac:dyDescent="0.2">
      <c r="A38" s="374"/>
      <c r="B38" s="56" t="s">
        <v>389</v>
      </c>
      <c r="C38" s="42">
        <f>'QA5'!G39</f>
        <v>15313.51</v>
      </c>
      <c r="D38" s="118">
        <v>11579.68</v>
      </c>
      <c r="E38" s="159"/>
      <c r="F38" s="118">
        <v>0</v>
      </c>
      <c r="G38" s="43"/>
    </row>
    <row r="39" spans="1:7" x14ac:dyDescent="0.2">
      <c r="A39" s="368" t="s">
        <v>61</v>
      </c>
      <c r="B39" s="56" t="s">
        <v>390</v>
      </c>
      <c r="C39" s="42">
        <f>'QA5'!G40</f>
        <v>1460930.82</v>
      </c>
      <c r="D39" s="118">
        <v>1790371.66</v>
      </c>
      <c r="E39" s="159">
        <f>(C39-D39)/D39</f>
        <v>-0.18400695641038009</v>
      </c>
      <c r="F39" s="118">
        <v>1302615.82</v>
      </c>
      <c r="G39" s="43">
        <f t="shared" ref="G39:G43" si="6">(F39/D39)-1</f>
        <v>-0.27243273053149197</v>
      </c>
    </row>
    <row r="40" spans="1:7" x14ac:dyDescent="0.2">
      <c r="A40" s="368"/>
      <c r="B40" s="56" t="s">
        <v>391</v>
      </c>
      <c r="C40" s="42">
        <f>'QA5'!G41</f>
        <v>228887.55000000002</v>
      </c>
      <c r="D40" s="118">
        <v>115922</v>
      </c>
      <c r="E40" s="159">
        <f>(C40-D40)/D40</f>
        <v>0.97449621297079081</v>
      </c>
      <c r="F40" s="118">
        <v>203933.25</v>
      </c>
      <c r="G40" s="43">
        <f t="shared" si="6"/>
        <v>0.75922818791946312</v>
      </c>
    </row>
    <row r="41" spans="1:7" x14ac:dyDescent="0.2">
      <c r="A41" s="368" t="s">
        <v>63</v>
      </c>
      <c r="B41" s="56" t="s">
        <v>320</v>
      </c>
      <c r="C41" s="42"/>
      <c r="D41" s="118"/>
      <c r="E41" s="159"/>
      <c r="F41" s="118"/>
      <c r="G41" s="43"/>
    </row>
    <row r="42" spans="1:7" x14ac:dyDescent="0.2">
      <c r="A42" s="368" t="s">
        <v>63</v>
      </c>
      <c r="B42" s="56" t="s">
        <v>321</v>
      </c>
      <c r="C42" s="42"/>
      <c r="D42" s="118"/>
      <c r="E42" s="159"/>
      <c r="F42" s="160"/>
      <c r="G42" s="43"/>
    </row>
    <row r="43" spans="1:7" x14ac:dyDescent="0.2">
      <c r="A43" s="84" t="s">
        <v>515</v>
      </c>
      <c r="B43" s="84"/>
      <c r="C43" s="45">
        <f>SUM(C35:C42)</f>
        <v>2799329.6799999997</v>
      </c>
      <c r="D43" s="45">
        <f>SUM(D35:D42)</f>
        <v>3039140.75</v>
      </c>
      <c r="E43" s="143">
        <f>(C43-D43)/D43</f>
        <v>-7.8907523450501685E-2</v>
      </c>
      <c r="F43" s="161">
        <f>SUM(F35:F42)</f>
        <v>2699294.7800000003</v>
      </c>
      <c r="G43" s="108">
        <f t="shared" si="6"/>
        <v>-0.11182304406270083</v>
      </c>
    </row>
    <row r="44" spans="1:7" x14ac:dyDescent="0.2">
      <c r="A44" s="369" t="s">
        <v>583</v>
      </c>
      <c r="B44" s="369"/>
      <c r="C44" s="369"/>
      <c r="D44" s="369"/>
      <c r="E44" s="369"/>
      <c r="F44" s="369"/>
      <c r="G44" s="369"/>
    </row>
    <row r="45" spans="1:7" x14ac:dyDescent="0.2">
      <c r="A45" s="375" t="s">
        <v>68</v>
      </c>
      <c r="B45" s="56" t="s">
        <v>308</v>
      </c>
      <c r="C45" s="40">
        <f>'QA5'!G47</f>
        <v>22759994.629999999</v>
      </c>
      <c r="D45" s="40">
        <v>24149628.64761553</v>
      </c>
      <c r="E45" s="43">
        <f>(C45-D45)/D45</f>
        <v>-5.7542666096140546E-2</v>
      </c>
      <c r="F45" s="40">
        <v>22310946.087299999</v>
      </c>
      <c r="G45" s="43">
        <f t="shared" ref="G45:G50" si="7">(F45/D45)-1</f>
        <v>-7.6137094575865372E-2</v>
      </c>
    </row>
    <row r="46" spans="1:7" x14ac:dyDescent="0.2">
      <c r="A46" s="375"/>
      <c r="B46" s="56" t="s">
        <v>309</v>
      </c>
      <c r="C46" s="42">
        <f>'QA5'!G48</f>
        <v>74641.634999999995</v>
      </c>
      <c r="D46" s="40">
        <v>93446.544000000009</v>
      </c>
      <c r="E46" s="43">
        <f>(C46-D46)/D46</f>
        <v>-0.20123707303717955</v>
      </c>
      <c r="F46" s="40">
        <v>69620.22</v>
      </c>
      <c r="G46" s="43">
        <f t="shared" si="7"/>
        <v>-0.25497276817428371</v>
      </c>
    </row>
    <row r="47" spans="1:7" x14ac:dyDescent="0.2">
      <c r="A47" s="375"/>
      <c r="B47" s="56" t="s">
        <v>310</v>
      </c>
      <c r="C47" s="42">
        <f>'QA5'!G49</f>
        <v>279707.38179999997</v>
      </c>
      <c r="D47" s="40">
        <v>364189.30900000001</v>
      </c>
      <c r="E47" s="43">
        <f>(C47-D47)/D47</f>
        <v>-0.23197256237963876</v>
      </c>
      <c r="F47" s="40">
        <v>306275.89299999998</v>
      </c>
      <c r="G47" s="43">
        <f t="shared" si="7"/>
        <v>-0.15902008809379964</v>
      </c>
    </row>
    <row r="48" spans="1:7" x14ac:dyDescent="0.2">
      <c r="A48" s="375"/>
      <c r="B48" s="84" t="s">
        <v>516</v>
      </c>
      <c r="C48" s="45">
        <f>SUM(C45:C47)</f>
        <v>23114343.6468</v>
      </c>
      <c r="D48" s="45">
        <f>SUM(D45:D47)</f>
        <v>24607264.50061553</v>
      </c>
      <c r="E48" s="143">
        <f>(C48-D48)/D48</f>
        <v>-6.0669923460130455E-2</v>
      </c>
      <c r="F48" s="45">
        <f>SUM(F45:F47)</f>
        <v>22686842.200299997</v>
      </c>
      <c r="G48" s="108">
        <f t="shared" si="7"/>
        <v>-7.8042900716066788E-2</v>
      </c>
    </row>
    <row r="49" spans="1:7" x14ac:dyDescent="0.2">
      <c r="A49" s="376" t="s">
        <v>73</v>
      </c>
      <c r="B49" s="56" t="s">
        <v>312</v>
      </c>
      <c r="C49" s="40">
        <f>'QA5'!G52</f>
        <v>3501668.62</v>
      </c>
      <c r="D49" s="40">
        <v>4400017.8385999994</v>
      </c>
      <c r="E49" s="43">
        <f>(C49-D49)/D49</f>
        <v>-0.20416944920519611</v>
      </c>
      <c r="F49" s="40">
        <v>3331632.0200000005</v>
      </c>
      <c r="G49" s="43">
        <f t="shared" si="7"/>
        <v>-0.2428139743496901</v>
      </c>
    </row>
    <row r="50" spans="1:7" x14ac:dyDescent="0.2">
      <c r="A50" s="377"/>
      <c r="B50" s="56" t="s">
        <v>313</v>
      </c>
      <c r="C50" s="42">
        <f>'QA5'!G53</f>
        <v>799572.36450000014</v>
      </c>
      <c r="D50" s="40">
        <v>2193369.7124999999</v>
      </c>
      <c r="E50" s="43"/>
      <c r="F50" s="40">
        <v>761913.37950000004</v>
      </c>
      <c r="G50" s="159">
        <f t="shared" si="7"/>
        <v>-0.65262884083888795</v>
      </c>
    </row>
    <row r="51" spans="1:7" x14ac:dyDescent="0.2">
      <c r="A51" s="377"/>
      <c r="B51" s="56" t="s">
        <v>314</v>
      </c>
      <c r="C51" s="42">
        <f>'QA5'!G54</f>
        <v>1405408.8993000002</v>
      </c>
      <c r="D51" s="40">
        <v>265985.17139999999</v>
      </c>
      <c r="E51" s="43">
        <f t="shared" ref="E51:E58" si="8">(C51-D51)/D51</f>
        <v>4.2837866558601707</v>
      </c>
      <c r="F51" s="40">
        <v>1342374.0503</v>
      </c>
      <c r="G51" s="43">
        <f t="shared" ref="G51:G58" si="9">(F51/D51)-1</f>
        <v>4.0468003281328793</v>
      </c>
    </row>
    <row r="52" spans="1:7" x14ac:dyDescent="0.2">
      <c r="A52" s="377"/>
      <c r="B52" s="56" t="s">
        <v>315</v>
      </c>
      <c r="C52" s="42">
        <f>'QA5'!G55</f>
        <v>336547.54110000003</v>
      </c>
      <c r="D52" s="40">
        <v>119413.38499999999</v>
      </c>
      <c r="E52" s="43">
        <f t="shared" si="8"/>
        <v>1.8183401810441939</v>
      </c>
      <c r="F52" s="40">
        <v>320193.62780000002</v>
      </c>
      <c r="G52" s="43">
        <f t="shared" si="9"/>
        <v>1.6813880855986123</v>
      </c>
    </row>
    <row r="53" spans="1:7" x14ac:dyDescent="0.2">
      <c r="A53" s="378"/>
      <c r="B53" s="84" t="s">
        <v>517</v>
      </c>
      <c r="C53" s="45">
        <f>SUM(C49:C52)</f>
        <v>6043197.4249</v>
      </c>
      <c r="D53" s="45">
        <f>SUM(D49:D52)</f>
        <v>6978786.107499999</v>
      </c>
      <c r="E53" s="143">
        <f t="shared" si="8"/>
        <v>-0.13406180791162745</v>
      </c>
      <c r="F53" s="45">
        <f>SUM(F49:F52)</f>
        <v>5756113.0776000004</v>
      </c>
      <c r="G53" s="108">
        <f t="shared" si="9"/>
        <v>-0.175198524652591</v>
      </c>
    </row>
    <row r="54" spans="1:7" ht="11.25" customHeight="1" x14ac:dyDescent="0.2">
      <c r="A54" s="339" t="s">
        <v>75</v>
      </c>
      <c r="B54" s="56" t="s">
        <v>317</v>
      </c>
      <c r="C54" s="40">
        <f>'QA5'!G58</f>
        <v>947978.67021000001</v>
      </c>
      <c r="D54" s="40">
        <v>1726549.6247999999</v>
      </c>
      <c r="E54" s="43">
        <f t="shared" si="8"/>
        <v>-0.45094038619375798</v>
      </c>
      <c r="F54" s="40">
        <v>862951.86647999997</v>
      </c>
      <c r="G54" s="43">
        <f t="shared" si="9"/>
        <v>-0.5001870469955576</v>
      </c>
    </row>
    <row r="55" spans="1:7" x14ac:dyDescent="0.2">
      <c r="A55" s="339"/>
      <c r="B55" s="56" t="s">
        <v>318</v>
      </c>
      <c r="C55" s="42">
        <f>'QA5'!G59</f>
        <v>16990.293539999999</v>
      </c>
      <c r="D55" s="40">
        <v>32387.340700000004</v>
      </c>
      <c r="E55" s="43">
        <f t="shared" si="8"/>
        <v>-0.47540325408686623</v>
      </c>
      <c r="F55" s="40">
        <v>16181.345730000001</v>
      </c>
      <c r="G55" s="43">
        <f t="shared" si="9"/>
        <v>-0.5003805381897255</v>
      </c>
    </row>
    <row r="56" spans="1:7" x14ac:dyDescent="0.2">
      <c r="A56" s="339"/>
      <c r="B56" s="84" t="s">
        <v>518</v>
      </c>
      <c r="C56" s="45">
        <f>SUM(C54:C55)</f>
        <v>964968.96375</v>
      </c>
      <c r="D56" s="45">
        <f>SUM(D54:D55)</f>
        <v>1758936.9654999999</v>
      </c>
      <c r="E56" s="108">
        <f t="shared" si="8"/>
        <v>-0.45139082145806436</v>
      </c>
      <c r="F56" s="45">
        <f>SUM(F54:F55)</f>
        <v>879133.21221000003</v>
      </c>
      <c r="G56" s="108">
        <f t="shared" si="9"/>
        <v>-0.50019060975269491</v>
      </c>
    </row>
    <row r="57" spans="1:7" x14ac:dyDescent="0.2">
      <c r="A57" s="84" t="s">
        <v>478</v>
      </c>
      <c r="B57" s="84"/>
      <c r="C57" s="45">
        <f>C56+C53+C48</f>
        <v>30122510.03545</v>
      </c>
      <c r="D57" s="45">
        <f>D56+D53+D48</f>
        <v>33344987.573615529</v>
      </c>
      <c r="E57" s="108">
        <f t="shared" si="8"/>
        <v>-9.6640537983446059E-2</v>
      </c>
      <c r="F57" s="45">
        <f>F56+F53+F48</f>
        <v>29322088.490109995</v>
      </c>
      <c r="G57" s="108">
        <f t="shared" si="9"/>
        <v>-0.12064479180339183</v>
      </c>
    </row>
    <row r="58" spans="1:7" x14ac:dyDescent="0.2">
      <c r="A58" s="344" t="s">
        <v>22</v>
      </c>
      <c r="B58" s="344"/>
      <c r="C58" s="45">
        <f>C57+C43+C33</f>
        <v>56780837.873904653</v>
      </c>
      <c r="D58" s="45">
        <f>D57+D43+D33</f>
        <v>60074266.175743923</v>
      </c>
      <c r="E58" s="108">
        <f t="shared" si="8"/>
        <v>-5.4822613932636786E-2</v>
      </c>
      <c r="F58" s="45">
        <f>F57+F43+F33</f>
        <v>56476131.968118295</v>
      </c>
      <c r="G58" s="108">
        <f t="shared" si="9"/>
        <v>-5.9894767538224869E-2</v>
      </c>
    </row>
    <row r="59" spans="1:7" x14ac:dyDescent="0.2">
      <c r="A59" s="296" t="s">
        <v>469</v>
      </c>
      <c r="B59" s="296"/>
      <c r="C59" s="296"/>
      <c r="D59" s="296"/>
      <c r="E59" s="296"/>
      <c r="F59" s="296"/>
      <c r="G59" s="296"/>
    </row>
  </sheetData>
  <mergeCells count="20">
    <mergeCell ref="A54:A56"/>
    <mergeCell ref="A58:B58"/>
    <mergeCell ref="A59:G59"/>
    <mergeCell ref="A35:A36"/>
    <mergeCell ref="A39:A40"/>
    <mergeCell ref="A41:A42"/>
    <mergeCell ref="A44:G44"/>
    <mergeCell ref="A45:A48"/>
    <mergeCell ref="A37:A38"/>
    <mergeCell ref="A49:A53"/>
    <mergeCell ref="A15:A18"/>
    <mergeCell ref="A19:A22"/>
    <mergeCell ref="A23:A25"/>
    <mergeCell ref="A33:B33"/>
    <mergeCell ref="A34:G34"/>
    <mergeCell ref="A1:G1"/>
    <mergeCell ref="A2:B2"/>
    <mergeCell ref="A3:G3"/>
    <mergeCell ref="A4:A8"/>
    <mergeCell ref="A9:A1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AML32"/>
  <sheetViews>
    <sheetView topLeftCell="A4" workbookViewId="0">
      <selection activeCell="H24" sqref="H24"/>
    </sheetView>
  </sheetViews>
  <sheetFormatPr baseColWidth="10" defaultColWidth="11" defaultRowHeight="12.75" x14ac:dyDescent="0.2"/>
  <cols>
    <col min="1" max="1" width="27.42578125" style="1" customWidth="1"/>
    <col min="2" max="2" width="10.42578125" style="1" customWidth="1"/>
    <col min="3" max="3" width="10.7109375" style="4" customWidth="1"/>
    <col min="4" max="4" width="16.7109375" style="1" customWidth="1"/>
    <col min="5" max="5" width="14.7109375" style="4" customWidth="1"/>
    <col min="6" max="6" width="11.140625" style="1" customWidth="1"/>
    <col min="7" max="7" width="12.42578125" style="1" customWidth="1"/>
    <col min="8" max="8" width="8.7109375" style="1" customWidth="1"/>
    <col min="9" max="1026" width="11" style="1"/>
  </cols>
  <sheetData>
    <row r="1" spans="1:10" ht="12.75" customHeight="1" x14ac:dyDescent="0.2">
      <c r="A1" s="379" t="s">
        <v>433</v>
      </c>
      <c r="B1" s="379"/>
      <c r="C1" s="379"/>
      <c r="D1" s="379"/>
      <c r="E1" s="379"/>
      <c r="F1" s="379"/>
      <c r="G1" s="379"/>
    </row>
    <row r="2" spans="1:10" ht="45" x14ac:dyDescent="0.2">
      <c r="A2" s="266" t="s">
        <v>322</v>
      </c>
      <c r="B2" s="266" t="s">
        <v>407</v>
      </c>
      <c r="C2" s="266" t="s">
        <v>408</v>
      </c>
      <c r="D2" s="266" t="s">
        <v>546</v>
      </c>
      <c r="E2" s="266" t="s">
        <v>547</v>
      </c>
      <c r="F2" s="266" t="s">
        <v>548</v>
      </c>
      <c r="G2" s="266" t="s">
        <v>549</v>
      </c>
    </row>
    <row r="3" spans="1:10" x14ac:dyDescent="0.2">
      <c r="A3" s="56" t="s">
        <v>323</v>
      </c>
      <c r="B3" s="186">
        <v>6491</v>
      </c>
      <c r="C3" s="197">
        <v>7670</v>
      </c>
      <c r="D3" s="205">
        <v>4162</v>
      </c>
      <c r="E3" s="205">
        <v>6478</v>
      </c>
      <c r="F3" s="202">
        <f>(C3-B3)/B3</f>
        <v>0.18163611153905407</v>
      </c>
      <c r="G3" s="202">
        <f t="shared" ref="G3:G13" si="0">(E3-D3)/D3</f>
        <v>0.55646323882748683</v>
      </c>
      <c r="H3" s="117"/>
    </row>
    <row r="4" spans="1:10" x14ac:dyDescent="0.2">
      <c r="A4" s="56" t="s">
        <v>324</v>
      </c>
      <c r="B4" s="186">
        <v>9919</v>
      </c>
      <c r="C4" s="201">
        <v>12639</v>
      </c>
      <c r="D4" s="186">
        <v>6620</v>
      </c>
      <c r="E4" s="201">
        <v>9610</v>
      </c>
      <c r="F4" s="202">
        <f t="shared" ref="F4:F11" si="1">(C4-B4)/B4</f>
        <v>0.27422119165238429</v>
      </c>
      <c r="G4" s="202">
        <f t="shared" si="0"/>
        <v>0.45166163141993959</v>
      </c>
      <c r="H4" s="28"/>
      <c r="I4" s="5"/>
    </row>
    <row r="5" spans="1:10" x14ac:dyDescent="0.2">
      <c r="A5" s="81" t="s">
        <v>550</v>
      </c>
      <c r="B5" s="200">
        <f>SUM(B3:B4)</f>
        <v>16410</v>
      </c>
      <c r="C5" s="200">
        <f>SUM(C3:C4)</f>
        <v>20309</v>
      </c>
      <c r="D5" s="200">
        <f>SUM(D3:D4)</f>
        <v>10782</v>
      </c>
      <c r="E5" s="200">
        <f>SUM(E3:E4)</f>
        <v>16088</v>
      </c>
      <c r="F5" s="202">
        <f t="shared" si="1"/>
        <v>0.2375990249847654</v>
      </c>
      <c r="G5" s="202">
        <f t="shared" si="0"/>
        <v>0.49211649044704137</v>
      </c>
      <c r="H5" s="28"/>
      <c r="I5" s="32"/>
    </row>
    <row r="6" spans="1:10" x14ac:dyDescent="0.2">
      <c r="A6" s="56" t="s">
        <v>551</v>
      </c>
      <c r="B6" s="186">
        <v>3380</v>
      </c>
      <c r="C6" s="201">
        <v>4471</v>
      </c>
      <c r="D6" s="186">
        <v>2610</v>
      </c>
      <c r="E6" s="201">
        <v>3043</v>
      </c>
      <c r="F6" s="202">
        <f t="shared" si="1"/>
        <v>0.32278106508875742</v>
      </c>
      <c r="G6" s="202">
        <f t="shared" si="0"/>
        <v>0.16590038314176245</v>
      </c>
      <c r="H6" s="28"/>
      <c r="I6" s="5"/>
    </row>
    <row r="7" spans="1:10" x14ac:dyDescent="0.2">
      <c r="A7" s="56" t="s">
        <v>553</v>
      </c>
      <c r="B7" s="186">
        <v>105</v>
      </c>
      <c r="C7" s="201">
        <v>70</v>
      </c>
      <c r="D7" s="186">
        <v>248</v>
      </c>
      <c r="E7" s="201">
        <v>246</v>
      </c>
      <c r="F7" s="202">
        <f t="shared" si="1"/>
        <v>-0.33333333333333331</v>
      </c>
      <c r="G7" s="202">
        <f t="shared" si="0"/>
        <v>-8.0645161290322578E-3</v>
      </c>
      <c r="H7" s="28"/>
      <c r="I7" s="5"/>
    </row>
    <row r="8" spans="1:10" x14ac:dyDescent="0.2">
      <c r="A8" s="56" t="s">
        <v>554</v>
      </c>
      <c r="B8" s="186">
        <v>21564</v>
      </c>
      <c r="C8" s="201">
        <v>27773</v>
      </c>
      <c r="D8" s="186">
        <v>19613</v>
      </c>
      <c r="E8" s="201">
        <v>25364</v>
      </c>
      <c r="F8" s="202">
        <f t="shared" si="1"/>
        <v>0.28793359302541272</v>
      </c>
      <c r="G8" s="202">
        <f t="shared" si="0"/>
        <v>0.29322388211900269</v>
      </c>
      <c r="H8" s="117"/>
    </row>
    <row r="9" spans="1:10" x14ac:dyDescent="0.2">
      <c r="A9" s="56" t="s">
        <v>555</v>
      </c>
      <c r="B9" s="186">
        <v>1518</v>
      </c>
      <c r="C9" s="201">
        <v>1275</v>
      </c>
      <c r="D9" s="186">
        <v>778</v>
      </c>
      <c r="E9" s="201">
        <v>1373</v>
      </c>
      <c r="F9" s="202">
        <f t="shared" si="1"/>
        <v>-0.1600790513833992</v>
      </c>
      <c r="G9" s="202">
        <f t="shared" si="0"/>
        <v>0.76478149100257065</v>
      </c>
      <c r="H9" s="117"/>
    </row>
    <row r="10" spans="1:10" x14ac:dyDescent="0.2">
      <c r="A10" s="56" t="s">
        <v>556</v>
      </c>
      <c r="B10" s="186">
        <v>1426</v>
      </c>
      <c r="C10" s="201">
        <v>1557</v>
      </c>
      <c r="D10" s="186">
        <v>997</v>
      </c>
      <c r="E10" s="201">
        <v>1451</v>
      </c>
      <c r="F10" s="202">
        <f t="shared" si="1"/>
        <v>9.1865357643758763E-2</v>
      </c>
      <c r="G10" s="202">
        <f t="shared" si="0"/>
        <v>0.45536609829488467</v>
      </c>
      <c r="H10" s="117"/>
    </row>
    <row r="11" spans="1:10" x14ac:dyDescent="0.2">
      <c r="A11" s="56" t="s">
        <v>557</v>
      </c>
      <c r="B11" s="186">
        <v>195</v>
      </c>
      <c r="C11" s="201">
        <v>190</v>
      </c>
      <c r="D11" s="186">
        <v>138.1</v>
      </c>
      <c r="E11" s="201">
        <v>189</v>
      </c>
      <c r="F11" s="202">
        <f t="shared" si="1"/>
        <v>-2.564102564102564E-2</v>
      </c>
      <c r="G11" s="202">
        <f t="shared" si="0"/>
        <v>0.36857349746560469</v>
      </c>
      <c r="H11" s="117"/>
    </row>
    <row r="12" spans="1:10" x14ac:dyDescent="0.2">
      <c r="A12" s="81" t="s">
        <v>560</v>
      </c>
      <c r="B12" s="162">
        <f>SUM(B6:B11)</f>
        <v>28188</v>
      </c>
      <c r="C12" s="162">
        <f>SUM(C6:C11)</f>
        <v>35336</v>
      </c>
      <c r="D12" s="162">
        <f>SUM(D6:D11)</f>
        <v>24384.1</v>
      </c>
      <c r="E12" s="162">
        <f>SUM(E6:E11)</f>
        <v>31666</v>
      </c>
      <c r="F12" s="203">
        <f>(C12-B12)/B12</f>
        <v>0.25358308500070953</v>
      </c>
      <c r="G12" s="203">
        <f t="shared" si="0"/>
        <v>0.29863312568435996</v>
      </c>
      <c r="H12" s="117"/>
    </row>
    <row r="13" spans="1:10" x14ac:dyDescent="0.2">
      <c r="A13" s="84" t="s">
        <v>511</v>
      </c>
      <c r="B13" s="182">
        <f>B5+B12</f>
        <v>44598</v>
      </c>
      <c r="C13" s="182">
        <f>C5+C12</f>
        <v>55645</v>
      </c>
      <c r="D13" s="182">
        <f>D5+D12</f>
        <v>35166.1</v>
      </c>
      <c r="E13" s="182">
        <f>E5+E12</f>
        <v>47754</v>
      </c>
      <c r="F13" s="204">
        <f>(C13-B13)/B13</f>
        <v>0.24770169065877393</v>
      </c>
      <c r="G13" s="204">
        <f t="shared" si="0"/>
        <v>0.35795553103699307</v>
      </c>
      <c r="H13" s="28"/>
      <c r="I13" s="28"/>
      <c r="J13" s="61"/>
    </row>
    <row r="14" spans="1:10" ht="35.25" customHeight="1" x14ac:dyDescent="0.25">
      <c r="A14" s="267" t="s">
        <v>325</v>
      </c>
      <c r="B14" s="266" t="s">
        <v>409</v>
      </c>
      <c r="C14" s="266" t="s">
        <v>411</v>
      </c>
      <c r="D14" s="266" t="s">
        <v>410</v>
      </c>
      <c r="E14" s="266" t="s">
        <v>412</v>
      </c>
      <c r="F14" s="282" t="s">
        <v>326</v>
      </c>
      <c r="G14" s="282" t="s">
        <v>558</v>
      </c>
      <c r="H14" s="5"/>
      <c r="J14" s="184"/>
    </row>
    <row r="15" spans="1:10" x14ac:dyDescent="0.2">
      <c r="A15" s="56" t="s">
        <v>327</v>
      </c>
      <c r="B15" s="198">
        <v>797</v>
      </c>
      <c r="C15" s="199">
        <v>1067</v>
      </c>
      <c r="D15" s="186">
        <v>807</v>
      </c>
      <c r="E15" s="201">
        <v>1074</v>
      </c>
      <c r="F15" s="186">
        <v>8652</v>
      </c>
      <c r="G15" s="163">
        <v>0.47</v>
      </c>
      <c r="H15" s="5"/>
      <c r="J15" s="61"/>
    </row>
    <row r="16" spans="1:10" x14ac:dyDescent="0.2">
      <c r="A16" s="56" t="s">
        <v>328</v>
      </c>
      <c r="B16" s="198">
        <v>263</v>
      </c>
      <c r="C16" s="199">
        <v>434</v>
      </c>
      <c r="D16" s="186">
        <v>270</v>
      </c>
      <c r="E16" s="201">
        <v>452</v>
      </c>
      <c r="F16" s="186">
        <v>2943</v>
      </c>
      <c r="G16" s="163">
        <v>0.67</v>
      </c>
      <c r="J16" s="61"/>
    </row>
    <row r="17" spans="1:1026" x14ac:dyDescent="0.2">
      <c r="A17" s="56" t="s">
        <v>329</v>
      </c>
      <c r="B17" s="198">
        <v>56</v>
      </c>
      <c r="C17" s="199">
        <v>34</v>
      </c>
      <c r="D17" s="186">
        <v>56</v>
      </c>
      <c r="E17" s="201">
        <v>40</v>
      </c>
      <c r="F17" s="186">
        <v>326</v>
      </c>
      <c r="G17" s="163">
        <v>-0.45</v>
      </c>
      <c r="J17" s="61"/>
    </row>
    <row r="18" spans="1:1026" x14ac:dyDescent="0.2">
      <c r="A18" s="56" t="s">
        <v>330</v>
      </c>
      <c r="B18" s="198">
        <v>164</v>
      </c>
      <c r="C18" s="199">
        <v>210</v>
      </c>
      <c r="D18" s="186">
        <v>183</v>
      </c>
      <c r="E18" s="201">
        <v>273</v>
      </c>
      <c r="F18" s="186">
        <v>2405</v>
      </c>
      <c r="G18" s="163">
        <v>0.5</v>
      </c>
      <c r="J18" s="61"/>
    </row>
    <row r="19" spans="1:1026" x14ac:dyDescent="0.2">
      <c r="A19" s="84" t="s">
        <v>559</v>
      </c>
      <c r="B19" s="84"/>
      <c r="C19" s="196"/>
      <c r="D19" s="45">
        <f>SUM(D15:D18)</f>
        <v>1316</v>
      </c>
      <c r="E19" s="195"/>
      <c r="F19" s="45">
        <f>SUM(F15:F18)</f>
        <v>14326</v>
      </c>
      <c r="G19" s="164"/>
      <c r="J19" s="61"/>
    </row>
    <row r="20" spans="1:1026" ht="45" x14ac:dyDescent="0.2">
      <c r="A20" s="267" t="s">
        <v>331</v>
      </c>
      <c r="B20" s="266" t="s">
        <v>414</v>
      </c>
      <c r="C20" s="266" t="s">
        <v>415</v>
      </c>
      <c r="D20" s="266" t="s">
        <v>413</v>
      </c>
      <c r="E20" s="266" t="s">
        <v>426</v>
      </c>
      <c r="F20" s="266" t="s">
        <v>416</v>
      </c>
      <c r="G20" s="266" t="s">
        <v>562</v>
      </c>
    </row>
    <row r="21" spans="1:1026" x14ac:dyDescent="0.2">
      <c r="A21" s="56" t="s">
        <v>332</v>
      </c>
      <c r="B21" s="186">
        <v>2558</v>
      </c>
      <c r="C21" s="201">
        <v>2366</v>
      </c>
      <c r="D21" s="186">
        <v>1909</v>
      </c>
      <c r="E21" s="201">
        <v>2377</v>
      </c>
      <c r="F21" s="186">
        <v>15692</v>
      </c>
      <c r="G21" s="165">
        <v>0.25</v>
      </c>
    </row>
    <row r="22" spans="1:1026" x14ac:dyDescent="0.2">
      <c r="A22" s="56" t="s">
        <v>333</v>
      </c>
      <c r="B22" s="186">
        <v>680</v>
      </c>
      <c r="C22" s="201">
        <v>652</v>
      </c>
      <c r="D22" s="186">
        <v>248</v>
      </c>
      <c r="E22" s="201">
        <v>303</v>
      </c>
      <c r="F22" s="186">
        <v>3347</v>
      </c>
      <c r="G22" s="163">
        <v>0.16</v>
      </c>
    </row>
    <row r="23" spans="1:1026" x14ac:dyDescent="0.2">
      <c r="A23" s="56" t="s">
        <v>334</v>
      </c>
      <c r="B23" s="186">
        <v>35</v>
      </c>
      <c r="C23" s="201">
        <v>4.7</v>
      </c>
      <c r="D23" s="186">
        <v>26</v>
      </c>
      <c r="E23" s="201">
        <v>24.5</v>
      </c>
      <c r="F23" s="186">
        <v>265</v>
      </c>
      <c r="G23" s="207">
        <v>0.25</v>
      </c>
    </row>
    <row r="24" spans="1:1026" x14ac:dyDescent="0.2">
      <c r="A24" s="56" t="s">
        <v>335</v>
      </c>
      <c r="B24" s="186">
        <v>14.83</v>
      </c>
      <c r="C24" s="201">
        <v>18.641999999999999</v>
      </c>
      <c r="D24" s="186">
        <v>7.383</v>
      </c>
      <c r="E24" s="201">
        <v>13.525</v>
      </c>
      <c r="F24" s="186">
        <v>334.30200000000002</v>
      </c>
      <c r="G24" s="163">
        <v>0.85</v>
      </c>
    </row>
    <row r="25" spans="1:1026" x14ac:dyDescent="0.2">
      <c r="A25" s="56" t="s">
        <v>336</v>
      </c>
      <c r="B25" s="186">
        <v>2053</v>
      </c>
      <c r="C25" s="201">
        <v>2113</v>
      </c>
      <c r="D25" s="186">
        <v>1988</v>
      </c>
      <c r="E25" s="201">
        <v>2035</v>
      </c>
      <c r="F25" s="186">
        <v>11983</v>
      </c>
      <c r="G25" s="163">
        <v>2.7E-2</v>
      </c>
    </row>
    <row r="26" spans="1:1026" x14ac:dyDescent="0.2">
      <c r="A26" s="56" t="s">
        <v>337</v>
      </c>
      <c r="B26" s="205">
        <v>26</v>
      </c>
      <c r="C26" s="205">
        <v>62</v>
      </c>
      <c r="D26" s="186">
        <v>26.007000000000001</v>
      </c>
      <c r="E26" s="201">
        <v>62</v>
      </c>
      <c r="F26" s="186">
        <v>862</v>
      </c>
      <c r="G26" s="207">
        <v>1.55</v>
      </c>
    </row>
    <row r="27" spans="1:1026" x14ac:dyDescent="0.2">
      <c r="A27" s="56" t="s">
        <v>338</v>
      </c>
      <c r="B27" s="186">
        <v>607</v>
      </c>
      <c r="C27" s="201">
        <v>870</v>
      </c>
      <c r="D27" s="186">
        <v>9.0839999999999996</v>
      </c>
      <c r="E27" s="201">
        <v>16</v>
      </c>
      <c r="F27" s="186">
        <v>122.75700000000001</v>
      </c>
      <c r="G27" s="163">
        <v>0.6</v>
      </c>
    </row>
    <row r="28" spans="1:1026" s="39" customFormat="1" x14ac:dyDescent="0.2">
      <c r="A28" s="183" t="s">
        <v>417</v>
      </c>
      <c r="B28" s="201">
        <v>22.18</v>
      </c>
      <c r="C28" s="201">
        <v>57.216999999999999</v>
      </c>
      <c r="D28" s="201">
        <v>6.3170000000000002</v>
      </c>
      <c r="E28" s="201">
        <v>9.5169999999999995</v>
      </c>
      <c r="F28" s="201">
        <v>126.69799999999999</v>
      </c>
      <c r="G28" s="208">
        <v>0.16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</row>
    <row r="29" spans="1:1026" x14ac:dyDescent="0.2">
      <c r="A29" s="8" t="s">
        <v>339</v>
      </c>
      <c r="B29" s="186">
        <v>2.109</v>
      </c>
      <c r="C29" s="201">
        <v>1.899</v>
      </c>
      <c r="D29" s="209">
        <v>1.899</v>
      </c>
      <c r="E29" s="210">
        <v>1.67</v>
      </c>
      <c r="F29" s="198">
        <v>31362</v>
      </c>
      <c r="G29" s="163">
        <v>-7.0000000000000007E-2</v>
      </c>
    </row>
    <row r="30" spans="1:1026" x14ac:dyDescent="0.2">
      <c r="A30" s="56" t="s">
        <v>340</v>
      </c>
      <c r="B30" s="186">
        <v>703.41800000000001</v>
      </c>
      <c r="C30" s="201">
        <v>808.452</v>
      </c>
      <c r="D30" s="209">
        <v>673.87400000000002</v>
      </c>
      <c r="E30" s="210">
        <v>774.82</v>
      </c>
      <c r="F30" s="186">
        <v>1371.431</v>
      </c>
      <c r="G30" s="163">
        <v>0.1832</v>
      </c>
    </row>
    <row r="31" spans="1:1026" x14ac:dyDescent="0.2">
      <c r="A31" s="84" t="s">
        <v>561</v>
      </c>
      <c r="B31" s="84"/>
      <c r="C31" s="196"/>
      <c r="D31" s="45">
        <f>SUM(D21:D30)</f>
        <v>4895.5639999999994</v>
      </c>
      <c r="E31" s="195"/>
      <c r="F31" s="45">
        <f>SUM(F21:F30)</f>
        <v>65466.187999999995</v>
      </c>
      <c r="G31" s="164"/>
    </row>
    <row r="32" spans="1:1026" x14ac:dyDescent="0.2">
      <c r="A32" s="380" t="s">
        <v>552</v>
      </c>
      <c r="B32" s="380"/>
      <c r="C32" s="380"/>
      <c r="D32" s="380"/>
      <c r="E32" s="380"/>
      <c r="F32" s="380"/>
      <c r="G32" s="380"/>
      <c r="H32" s="241"/>
    </row>
  </sheetData>
  <mergeCells count="2">
    <mergeCell ref="A1:G1"/>
    <mergeCell ref="A32:G32"/>
  </mergeCells>
  <phoneticPr fontId="10" type="noConversion"/>
  <pageMargins left="0.75" right="0.75" top="1" bottom="1" header="0.51180555555555496" footer="0.51180555555555496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AMJ113"/>
  <sheetViews>
    <sheetView workbookViewId="0">
      <selection activeCell="B45" sqref="B45:B52"/>
    </sheetView>
  </sheetViews>
  <sheetFormatPr baseColWidth="10" defaultColWidth="11" defaultRowHeight="12.75" x14ac:dyDescent="0.2"/>
  <cols>
    <col min="1" max="1" width="9.7109375" style="1" customWidth="1"/>
    <col min="2" max="2" width="11" style="1"/>
    <col min="3" max="3" width="21" style="1" customWidth="1"/>
    <col min="4" max="8" width="9.42578125" style="1" customWidth="1"/>
    <col min="9" max="9" width="12.42578125" style="1" customWidth="1"/>
    <col min="10" max="10" width="11" style="1"/>
    <col min="11" max="11" width="18.140625" style="1" customWidth="1"/>
    <col min="12" max="1024" width="11" style="1"/>
  </cols>
  <sheetData>
    <row r="1" spans="1:10" ht="11.25" customHeight="1" x14ac:dyDescent="0.2">
      <c r="A1" s="381" t="s">
        <v>434</v>
      </c>
      <c r="B1" s="381"/>
      <c r="C1" s="381"/>
      <c r="D1" s="381"/>
      <c r="E1" s="381"/>
      <c r="F1" s="381"/>
      <c r="G1" s="381"/>
    </row>
    <row r="2" spans="1:10" ht="25.5" customHeight="1" x14ac:dyDescent="0.25">
      <c r="A2" s="338"/>
      <c r="B2" s="338"/>
      <c r="C2" s="338"/>
      <c r="D2" s="338"/>
      <c r="E2" s="283" t="s">
        <v>74</v>
      </c>
      <c r="F2" s="283" t="s">
        <v>341</v>
      </c>
      <c r="G2" s="283" t="s">
        <v>51</v>
      </c>
      <c r="J2" s="184"/>
    </row>
    <row r="3" spans="1:10" ht="11.25" customHeight="1" x14ac:dyDescent="0.2">
      <c r="A3" s="309" t="s">
        <v>120</v>
      </c>
      <c r="B3" s="382" t="s">
        <v>121</v>
      </c>
      <c r="C3" s="56" t="s">
        <v>342</v>
      </c>
      <c r="D3" s="56"/>
      <c r="E3" s="40">
        <v>89924.849999999991</v>
      </c>
      <c r="F3" s="44">
        <v>27.611293503408682</v>
      </c>
      <c r="G3" s="40">
        <v>2482941.4265999999</v>
      </c>
      <c r="I3" s="39"/>
    </row>
    <row r="4" spans="1:10" ht="11.25" customHeight="1" x14ac:dyDescent="0.2">
      <c r="A4" s="309"/>
      <c r="B4" s="382"/>
      <c r="C4" s="56" t="s">
        <v>343</v>
      </c>
      <c r="D4" s="56"/>
      <c r="E4" s="40">
        <v>50031.633999999998</v>
      </c>
      <c r="F4" s="44">
        <v>49.147078398438879</v>
      </c>
      <c r="G4" s="40">
        <v>2458908.6386000002</v>
      </c>
      <c r="I4" s="30"/>
    </row>
    <row r="5" spans="1:10" ht="11.25" customHeight="1" x14ac:dyDescent="0.2">
      <c r="A5" s="309"/>
      <c r="B5" s="382"/>
      <c r="C5" s="56" t="s">
        <v>344</v>
      </c>
      <c r="D5" s="56"/>
      <c r="E5" s="40">
        <v>17078.376</v>
      </c>
      <c r="F5" s="44">
        <v>33.406751562912071</v>
      </c>
      <c r="G5" s="40">
        <v>570533.06412999996</v>
      </c>
      <c r="I5" s="39"/>
    </row>
    <row r="6" spans="1:10" ht="11.25" customHeight="1" x14ac:dyDescent="0.2">
      <c r="A6" s="309"/>
      <c r="B6" s="382"/>
      <c r="C6" s="56" t="s">
        <v>345</v>
      </c>
      <c r="D6" s="56"/>
      <c r="E6" s="40">
        <v>60042.645000000011</v>
      </c>
      <c r="F6" s="44">
        <v>9.4593398925047332</v>
      </c>
      <c r="G6" s="40">
        <v>567963.78709999996</v>
      </c>
      <c r="I6" s="39"/>
    </row>
    <row r="7" spans="1:10" ht="11.25" customHeight="1" x14ac:dyDescent="0.2">
      <c r="A7" s="309"/>
      <c r="B7" s="382"/>
      <c r="C7" s="56" t="s">
        <v>346</v>
      </c>
      <c r="D7" s="56"/>
      <c r="E7" s="40">
        <v>42151.93</v>
      </c>
      <c r="F7" s="44">
        <v>3.3843645688346893</v>
      </c>
      <c r="G7" s="40">
        <v>142657.49840000001</v>
      </c>
    </row>
    <row r="8" spans="1:10" ht="11.25" customHeight="1" x14ac:dyDescent="0.2">
      <c r="A8" s="309"/>
      <c r="B8" s="382"/>
      <c r="C8" s="84" t="s">
        <v>566</v>
      </c>
      <c r="D8" s="166"/>
      <c r="E8" s="45">
        <f>SUM(E3:E7)</f>
        <v>259229.435</v>
      </c>
      <c r="F8" s="45"/>
      <c r="G8" s="45">
        <f>SUM(G3:G7)</f>
        <v>6223004.4148300001</v>
      </c>
    </row>
    <row r="9" spans="1:10" ht="11.25" customHeight="1" x14ac:dyDescent="0.2">
      <c r="A9" s="309"/>
      <c r="B9" s="382" t="s">
        <v>122</v>
      </c>
      <c r="C9" s="56" t="s">
        <v>563</v>
      </c>
      <c r="D9" s="56"/>
      <c r="E9" s="40">
        <v>101175.58</v>
      </c>
      <c r="F9" s="44">
        <v>14.54681588877474</v>
      </c>
      <c r="G9" s="40">
        <v>1471782.5346999997</v>
      </c>
    </row>
    <row r="10" spans="1:10" ht="11.25" customHeight="1" x14ac:dyDescent="0.2">
      <c r="A10" s="309"/>
      <c r="B10" s="382"/>
      <c r="C10" s="56" t="s">
        <v>564</v>
      </c>
      <c r="D10" s="56"/>
      <c r="E10" s="40">
        <v>118643.08</v>
      </c>
      <c r="F10" s="44">
        <v>5.2172037602193058</v>
      </c>
      <c r="G10" s="40">
        <v>618985.12309999997</v>
      </c>
    </row>
    <row r="11" spans="1:10" ht="11.25" customHeight="1" x14ac:dyDescent="0.2">
      <c r="A11" s="309"/>
      <c r="B11" s="382"/>
      <c r="C11" s="56" t="s">
        <v>347</v>
      </c>
      <c r="D11" s="56"/>
      <c r="E11" s="40">
        <v>40565.94</v>
      </c>
      <c r="F11" s="44">
        <v>11.818092079217195</v>
      </c>
      <c r="G11" s="40">
        <v>479412.01419999998</v>
      </c>
    </row>
    <row r="12" spans="1:10" ht="11.25" customHeight="1" x14ac:dyDescent="0.2">
      <c r="A12" s="309"/>
      <c r="B12" s="382"/>
      <c r="C12" s="56" t="s">
        <v>348</v>
      </c>
      <c r="D12" s="56"/>
      <c r="E12" s="40">
        <v>30998.560000000005</v>
      </c>
      <c r="F12" s="44">
        <v>2.5962541356759798</v>
      </c>
      <c r="G12" s="40">
        <v>80480.13960000001</v>
      </c>
    </row>
    <row r="13" spans="1:10" ht="11.25" customHeight="1" x14ac:dyDescent="0.2">
      <c r="A13" s="309"/>
      <c r="B13" s="382"/>
      <c r="C13" s="56" t="s">
        <v>565</v>
      </c>
      <c r="D13" s="56"/>
      <c r="E13" s="40">
        <v>1579.95</v>
      </c>
      <c r="F13" s="44">
        <v>2.0973783980505711</v>
      </c>
      <c r="G13" s="40">
        <v>3313.7529999999997</v>
      </c>
    </row>
    <row r="14" spans="1:10" ht="11.25" customHeight="1" x14ac:dyDescent="0.2">
      <c r="A14" s="309"/>
      <c r="B14" s="382"/>
      <c r="C14" s="84" t="s">
        <v>567</v>
      </c>
      <c r="D14" s="166"/>
      <c r="E14" s="45">
        <f>SUM(E9:E13)</f>
        <v>292963.11000000004</v>
      </c>
      <c r="F14" s="45"/>
      <c r="G14" s="45">
        <f>SUM(G9:G13)</f>
        <v>2653973.5645999997</v>
      </c>
    </row>
    <row r="15" spans="1:10" ht="11.25" customHeight="1" x14ac:dyDescent="0.2">
      <c r="A15" s="309"/>
      <c r="B15" s="382" t="s">
        <v>123</v>
      </c>
      <c r="C15" s="56" t="s">
        <v>349</v>
      </c>
      <c r="D15" s="56"/>
      <c r="E15" s="40">
        <v>76481.91</v>
      </c>
      <c r="F15" s="44">
        <v>15.835296596280088</v>
      </c>
      <c r="G15" s="40">
        <v>1211113.7291000001</v>
      </c>
    </row>
    <row r="16" spans="1:10" ht="11.25" customHeight="1" x14ac:dyDescent="0.2">
      <c r="A16" s="309"/>
      <c r="B16" s="382"/>
      <c r="C16" s="56" t="s">
        <v>568</v>
      </c>
      <c r="D16" s="56"/>
      <c r="E16" s="40">
        <v>140415.505</v>
      </c>
      <c r="F16" s="44">
        <v>6.1285160178713882</v>
      </c>
      <c r="G16" s="40">
        <v>860538.67154999997</v>
      </c>
    </row>
    <row r="17" spans="1:7" ht="11.25" customHeight="1" x14ac:dyDescent="0.2">
      <c r="A17" s="309"/>
      <c r="B17" s="382"/>
      <c r="C17" s="56" t="s">
        <v>350</v>
      </c>
      <c r="D17" s="56"/>
      <c r="E17" s="40">
        <v>32157.411</v>
      </c>
      <c r="F17" s="44">
        <v>22.617885424607103</v>
      </c>
      <c r="G17" s="40">
        <v>727332.6375500001</v>
      </c>
    </row>
    <row r="18" spans="1:7" ht="11.25" customHeight="1" x14ac:dyDescent="0.2">
      <c r="A18" s="309"/>
      <c r="B18" s="382"/>
      <c r="C18" s="56" t="s">
        <v>351</v>
      </c>
      <c r="D18" s="56"/>
      <c r="E18" s="40">
        <v>20153.399999999998</v>
      </c>
      <c r="F18" s="44">
        <v>6.3435417696269623</v>
      </c>
      <c r="G18" s="40">
        <v>127843.93470000001</v>
      </c>
    </row>
    <row r="19" spans="1:7" ht="11.25" customHeight="1" x14ac:dyDescent="0.2">
      <c r="A19" s="309"/>
      <c r="B19" s="382"/>
      <c r="C19" s="56" t="s">
        <v>352</v>
      </c>
      <c r="D19" s="56"/>
      <c r="E19" s="40">
        <v>69702.14</v>
      </c>
      <c r="F19" s="44">
        <v>8.0149148605767326</v>
      </c>
      <c r="G19" s="40">
        <v>558656.71769999992</v>
      </c>
    </row>
    <row r="20" spans="1:7" ht="11.25" customHeight="1" x14ac:dyDescent="0.2">
      <c r="A20" s="309"/>
      <c r="B20" s="382"/>
      <c r="C20" s="56" t="s">
        <v>569</v>
      </c>
      <c r="D20" s="56"/>
      <c r="E20" s="40">
        <v>145010.03</v>
      </c>
      <c r="F20" s="44">
        <v>3.3721287899878378</v>
      </c>
      <c r="G20" s="40">
        <v>488992.49700000009</v>
      </c>
    </row>
    <row r="21" spans="1:7" ht="11.25" customHeight="1" x14ac:dyDescent="0.2">
      <c r="A21" s="309"/>
      <c r="B21" s="382"/>
      <c r="C21" s="56" t="s">
        <v>353</v>
      </c>
      <c r="D21" s="56"/>
      <c r="E21" s="40">
        <v>75290.84</v>
      </c>
      <c r="F21" s="44">
        <v>6.2179944837911219</v>
      </c>
      <c r="G21" s="40">
        <v>468158.02779999992</v>
      </c>
    </row>
    <row r="22" spans="1:7" ht="11.25" customHeight="1" x14ac:dyDescent="0.2">
      <c r="A22" s="309"/>
      <c r="B22" s="382"/>
      <c r="C22" s="56" t="s">
        <v>570</v>
      </c>
      <c r="D22" s="56"/>
      <c r="E22" s="40">
        <v>128082.51000000001</v>
      </c>
      <c r="F22" s="44">
        <v>3.6667035311847029</v>
      </c>
      <c r="G22" s="40">
        <v>469640.59170000005</v>
      </c>
    </row>
    <row r="23" spans="1:7" ht="11.25" customHeight="1" x14ac:dyDescent="0.2">
      <c r="A23" s="309"/>
      <c r="B23" s="382"/>
      <c r="C23" s="56" t="s">
        <v>355</v>
      </c>
      <c r="D23" s="56"/>
      <c r="E23" s="40">
        <v>39774.849999999991</v>
      </c>
      <c r="F23" s="44">
        <v>11.284277758432781</v>
      </c>
      <c r="G23" s="40">
        <v>448830.45520000003</v>
      </c>
    </row>
    <row r="24" spans="1:7" ht="11.25" customHeight="1" x14ac:dyDescent="0.2">
      <c r="A24" s="309"/>
      <c r="B24" s="382"/>
      <c r="C24" s="56" t="s">
        <v>356</v>
      </c>
      <c r="D24" s="56"/>
      <c r="E24" s="40">
        <v>51625.030000000006</v>
      </c>
      <c r="F24" s="44">
        <v>7.2493751771185417</v>
      </c>
      <c r="G24" s="40">
        <v>374249.21100000007</v>
      </c>
    </row>
    <row r="25" spans="1:7" ht="11.25" customHeight="1" x14ac:dyDescent="0.2">
      <c r="A25" s="309"/>
      <c r="B25" s="382"/>
      <c r="C25" s="56" t="s">
        <v>357</v>
      </c>
      <c r="D25" s="56"/>
      <c r="E25" s="40">
        <v>48595.11</v>
      </c>
      <c r="F25" s="44">
        <v>8.2881809404279565</v>
      </c>
      <c r="G25" s="40">
        <v>402765.06449999998</v>
      </c>
    </row>
    <row r="26" spans="1:7" ht="11.25" customHeight="1" x14ac:dyDescent="0.2">
      <c r="A26" s="309"/>
      <c r="B26" s="382"/>
      <c r="C26" s="56" t="s">
        <v>358</v>
      </c>
      <c r="D26" s="56"/>
      <c r="E26" s="40">
        <v>17114.54</v>
      </c>
      <c r="F26" s="44">
        <v>19.9838801042856</v>
      </c>
      <c r="G26" s="40">
        <v>342014.91540000006</v>
      </c>
    </row>
    <row r="27" spans="1:7" ht="11.25" customHeight="1" x14ac:dyDescent="0.2">
      <c r="A27" s="309"/>
      <c r="B27" s="382"/>
      <c r="C27" s="56" t="s">
        <v>359</v>
      </c>
      <c r="D27" s="56"/>
      <c r="E27" s="40">
        <v>132261.29999999999</v>
      </c>
      <c r="F27" s="44">
        <v>2.4339413078504446</v>
      </c>
      <c r="G27" s="40">
        <v>321916.2415</v>
      </c>
    </row>
    <row r="28" spans="1:7" ht="11.25" customHeight="1" x14ac:dyDescent="0.2">
      <c r="A28" s="309"/>
      <c r="B28" s="382"/>
      <c r="C28" s="56" t="s">
        <v>360</v>
      </c>
      <c r="D28" s="56"/>
      <c r="E28" s="40">
        <v>83203.790000000008</v>
      </c>
      <c r="F28" s="44">
        <v>5.2532249396331574</v>
      </c>
      <c r="G28" s="40">
        <v>437088.22469999996</v>
      </c>
    </row>
    <row r="29" spans="1:7" ht="11.25" customHeight="1" x14ac:dyDescent="0.2">
      <c r="A29" s="309"/>
      <c r="B29" s="382"/>
      <c r="C29" s="56" t="s">
        <v>361</v>
      </c>
      <c r="D29" s="56"/>
      <c r="E29" s="40">
        <v>11632.103999999999</v>
      </c>
      <c r="F29" s="44">
        <v>19.159170413194378</v>
      </c>
      <c r="G29" s="40">
        <v>222861.46279999998</v>
      </c>
    </row>
    <row r="30" spans="1:7" ht="11.25" customHeight="1" x14ac:dyDescent="0.2">
      <c r="A30" s="309"/>
      <c r="B30" s="382"/>
      <c r="C30" s="56" t="s">
        <v>362</v>
      </c>
      <c r="D30" s="56"/>
      <c r="E30" s="40">
        <v>72130.430000000008</v>
      </c>
      <c r="F30" s="44">
        <v>2.3876289868228984</v>
      </c>
      <c r="G30" s="40">
        <v>172220.70550000001</v>
      </c>
    </row>
    <row r="31" spans="1:7" ht="11.25" customHeight="1" x14ac:dyDescent="0.2">
      <c r="A31" s="309"/>
      <c r="B31" s="382"/>
      <c r="C31" s="56" t="s">
        <v>571</v>
      </c>
      <c r="D31" s="56"/>
      <c r="E31" s="40">
        <v>21342.89</v>
      </c>
      <c r="F31" s="44">
        <v>8.9616066287180409</v>
      </c>
      <c r="G31" s="40">
        <v>191266.5845</v>
      </c>
    </row>
    <row r="32" spans="1:7" ht="11.25" customHeight="1" x14ac:dyDescent="0.2">
      <c r="A32" s="309"/>
      <c r="B32" s="382"/>
      <c r="C32" s="56" t="s">
        <v>363</v>
      </c>
      <c r="D32" s="56"/>
      <c r="E32" s="40">
        <v>21121.9</v>
      </c>
      <c r="F32" s="44">
        <v>4.8930943712450112</v>
      </c>
      <c r="G32" s="40">
        <v>103351.45000000001</v>
      </c>
    </row>
    <row r="33" spans="1:1024" ht="11.25" customHeight="1" x14ac:dyDescent="0.2">
      <c r="A33" s="309"/>
      <c r="B33" s="382"/>
      <c r="C33" s="56" t="s">
        <v>364</v>
      </c>
      <c r="D33" s="56"/>
      <c r="E33" s="40">
        <v>56678.49</v>
      </c>
      <c r="F33" s="44">
        <v>2.1877234873406119</v>
      </c>
      <c r="G33" s="40">
        <v>123996.86379999999</v>
      </c>
    </row>
    <row r="34" spans="1:1024" ht="11.25" customHeight="1" x14ac:dyDescent="0.2">
      <c r="A34" s="309"/>
      <c r="B34" s="382"/>
      <c r="C34" s="56" t="s">
        <v>365</v>
      </c>
      <c r="D34" s="56"/>
      <c r="E34" s="40">
        <v>5565.25</v>
      </c>
      <c r="F34" s="44">
        <v>23.569334351556535</v>
      </c>
      <c r="G34" s="40">
        <v>131169.23800000001</v>
      </c>
    </row>
    <row r="35" spans="1:1024" ht="11.25" customHeight="1" x14ac:dyDescent="0.2">
      <c r="A35" s="309"/>
      <c r="B35" s="382"/>
      <c r="C35" s="56" t="s">
        <v>572</v>
      </c>
      <c r="D35" s="56"/>
      <c r="E35" s="40">
        <v>81726.490000000005</v>
      </c>
      <c r="F35" s="44">
        <v>1.6420105292665819</v>
      </c>
      <c r="G35" s="40">
        <v>134195.75710000002</v>
      </c>
    </row>
    <row r="36" spans="1:1024" ht="11.25" customHeight="1" x14ac:dyDescent="0.2">
      <c r="A36" s="309"/>
      <c r="B36" s="382"/>
      <c r="C36" s="56" t="s">
        <v>366</v>
      </c>
      <c r="D36" s="56"/>
      <c r="E36" s="40">
        <v>10495.2</v>
      </c>
      <c r="F36" s="44">
        <v>6.2162581608735419</v>
      </c>
      <c r="G36" s="40">
        <v>65240.872649999998</v>
      </c>
    </row>
    <row r="37" spans="1:1024" ht="11.25" customHeight="1" x14ac:dyDescent="0.2">
      <c r="A37" s="309"/>
      <c r="B37" s="382"/>
      <c r="C37" s="56" t="s">
        <v>367</v>
      </c>
      <c r="D37" s="56"/>
      <c r="E37" s="40">
        <v>9717.27</v>
      </c>
      <c r="F37" s="44">
        <v>14.444968236963675</v>
      </c>
      <c r="G37" s="40">
        <v>140365.65650000001</v>
      </c>
    </row>
    <row r="38" spans="1:1024" ht="11.25" customHeight="1" x14ac:dyDescent="0.2">
      <c r="A38" s="309"/>
      <c r="B38" s="382"/>
      <c r="C38" s="56" t="s">
        <v>573</v>
      </c>
      <c r="D38" s="56"/>
      <c r="E38" s="40">
        <v>278758.89700000011</v>
      </c>
      <c r="F38" s="44">
        <v>3.1212527490037099</v>
      </c>
      <c r="G38" s="40">
        <v>1090201.39955</v>
      </c>
    </row>
    <row r="39" spans="1:1024" ht="11.25" customHeight="1" x14ac:dyDescent="0.2">
      <c r="A39" s="309"/>
      <c r="B39" s="382"/>
      <c r="C39" s="84" t="s">
        <v>574</v>
      </c>
      <c r="D39" s="166"/>
      <c r="E39" s="45">
        <f>SUM(E15:E38)</f>
        <v>1629037.287</v>
      </c>
      <c r="F39" s="45"/>
      <c r="G39" s="45">
        <f>SUM(G15:G38)</f>
        <v>9614010.9098000024</v>
      </c>
    </row>
    <row r="40" spans="1:1024" ht="11.25" customHeight="1" x14ac:dyDescent="0.2">
      <c r="A40" s="309"/>
      <c r="B40" s="382"/>
      <c r="C40" s="56" t="s">
        <v>395</v>
      </c>
      <c r="D40" s="56"/>
      <c r="E40" s="40">
        <v>55.114999999999995</v>
      </c>
      <c r="F40" s="44">
        <v>45.846593486346734</v>
      </c>
      <c r="G40" s="40">
        <v>2526.835</v>
      </c>
    </row>
    <row r="41" spans="1:1024" s="39" customFormat="1" ht="11.25" customHeight="1" x14ac:dyDescent="0.2">
      <c r="A41" s="309"/>
      <c r="B41" s="382"/>
      <c r="C41" s="173" t="s">
        <v>581</v>
      </c>
      <c r="D41" s="173"/>
      <c r="E41" s="42">
        <v>478.3</v>
      </c>
      <c r="F41" s="156">
        <v>29.95701442609241</v>
      </c>
      <c r="G41" s="42">
        <v>14328.44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</row>
    <row r="42" spans="1:1024" ht="11.25" customHeight="1" x14ac:dyDescent="0.2">
      <c r="A42" s="309"/>
      <c r="B42" s="382"/>
      <c r="C42" s="84" t="s">
        <v>575</v>
      </c>
      <c r="D42" s="166"/>
      <c r="E42" s="45">
        <f>SUM(E40:E41)</f>
        <v>533.41499999999996</v>
      </c>
      <c r="F42" s="45"/>
      <c r="G42" s="45">
        <f>SUM(G40:G41)</f>
        <v>16855.275000000001</v>
      </c>
    </row>
    <row r="43" spans="1:1024" ht="11.25" customHeight="1" x14ac:dyDescent="0.2">
      <c r="A43" s="309"/>
      <c r="B43" s="84" t="s">
        <v>464</v>
      </c>
      <c r="C43" s="84"/>
      <c r="D43" s="84"/>
      <c r="E43" s="45">
        <f>E42+E39+E14+E8</f>
        <v>2181763.247</v>
      </c>
      <c r="F43" s="45"/>
      <c r="G43" s="45">
        <f>G42+G39+G14+G8</f>
        <v>18507844.164230004</v>
      </c>
    </row>
    <row r="44" spans="1:1024" ht="25.9" customHeight="1" x14ac:dyDescent="0.2">
      <c r="A44" s="338"/>
      <c r="B44" s="338"/>
      <c r="C44" s="338"/>
      <c r="D44" s="268" t="s">
        <v>129</v>
      </c>
      <c r="E44" s="268" t="s">
        <v>74</v>
      </c>
      <c r="F44" s="268" t="s">
        <v>576</v>
      </c>
      <c r="G44" s="268" t="s">
        <v>51</v>
      </c>
    </row>
    <row r="45" spans="1:1024" ht="11.25" customHeight="1" x14ac:dyDescent="0.2">
      <c r="A45" s="309" t="s">
        <v>125</v>
      </c>
      <c r="B45" s="382" t="s">
        <v>126</v>
      </c>
      <c r="C45" s="56" t="s">
        <v>369</v>
      </c>
      <c r="D45" s="40">
        <v>31525607</v>
      </c>
      <c r="E45" s="146"/>
      <c r="F45" s="167">
        <v>7.7315251693647016E-2</v>
      </c>
      <c r="G45" s="185">
        <v>12269009.630000001</v>
      </c>
    </row>
    <row r="46" spans="1:1024" x14ac:dyDescent="0.2">
      <c r="A46" s="309"/>
      <c r="B46" s="382"/>
      <c r="C46" s="56" t="s">
        <v>370</v>
      </c>
      <c r="D46" s="40">
        <v>8179229</v>
      </c>
      <c r="E46" s="146"/>
      <c r="F46" s="167">
        <v>1.5000203112053716</v>
      </c>
      <c r="G46" s="185">
        <v>2437410.2420000001</v>
      </c>
    </row>
    <row r="47" spans="1:1024" ht="11.25" customHeight="1" x14ac:dyDescent="0.2">
      <c r="A47" s="309"/>
      <c r="B47" s="382"/>
      <c r="C47" s="56" t="s">
        <v>371</v>
      </c>
      <c r="D47" s="56"/>
      <c r="E47" s="40">
        <v>332.38</v>
      </c>
      <c r="F47" s="167">
        <v>10.105421505505747</v>
      </c>
      <c r="G47" s="168">
        <v>3358.84</v>
      </c>
      <c r="H47" s="106"/>
    </row>
    <row r="48" spans="1:1024" ht="11.25" customHeight="1" x14ac:dyDescent="0.2">
      <c r="A48" s="309"/>
      <c r="B48" s="382"/>
      <c r="C48" s="56" t="s">
        <v>577</v>
      </c>
      <c r="D48" s="56"/>
      <c r="E48" s="40">
        <v>111423.17</v>
      </c>
      <c r="F48" s="167">
        <v>1.1766472808124198</v>
      </c>
      <c r="G48" s="146">
        <v>131105.76999999999</v>
      </c>
      <c r="H48" s="5"/>
    </row>
    <row r="49" spans="1:17" ht="11.25" customHeight="1" x14ac:dyDescent="0.2">
      <c r="A49" s="309"/>
      <c r="B49" s="382"/>
      <c r="C49" s="84" t="s">
        <v>373</v>
      </c>
      <c r="D49" s="45">
        <f>SUM(D45:D48)</f>
        <v>39704836</v>
      </c>
      <c r="E49" s="45">
        <f>SUM(E45:E48)</f>
        <v>111755.55</v>
      </c>
      <c r="F49" s="45"/>
      <c r="G49" s="45">
        <f>SUM(G45:G48)</f>
        <v>14840884.482000001</v>
      </c>
      <c r="H49" s="5"/>
    </row>
    <row r="50" spans="1:17" ht="11.25" customHeight="1" x14ac:dyDescent="0.2">
      <c r="A50" s="309"/>
      <c r="B50" s="385" t="s">
        <v>127</v>
      </c>
      <c r="C50" s="56" t="s">
        <v>374</v>
      </c>
      <c r="D50" s="40">
        <v>100</v>
      </c>
      <c r="E50" s="40"/>
      <c r="F50" s="167">
        <v>0.75</v>
      </c>
      <c r="G50" s="169">
        <v>75</v>
      </c>
      <c r="H50" s="5"/>
    </row>
    <row r="51" spans="1:17" ht="11.25" customHeight="1" x14ac:dyDescent="0.2">
      <c r="A51" s="309"/>
      <c r="B51" s="386"/>
      <c r="C51" s="56" t="s">
        <v>375</v>
      </c>
      <c r="D51" s="40">
        <v>150</v>
      </c>
      <c r="E51" s="40"/>
      <c r="F51" s="167">
        <v>5</v>
      </c>
      <c r="G51" s="169">
        <v>750</v>
      </c>
      <c r="H51" s="5"/>
    </row>
    <row r="52" spans="1:17" ht="11.25" customHeight="1" x14ac:dyDescent="0.2">
      <c r="A52" s="309"/>
      <c r="B52" s="387"/>
      <c r="C52" s="84" t="s">
        <v>376</v>
      </c>
      <c r="D52" s="45">
        <f>SUM(D50:D51)</f>
        <v>250</v>
      </c>
      <c r="E52" s="45"/>
      <c r="F52" s="45"/>
      <c r="G52" s="45">
        <f>SUM(G50:G51)</f>
        <v>825</v>
      </c>
      <c r="H52" s="170"/>
    </row>
    <row r="53" spans="1:17" ht="11.25" customHeight="1" x14ac:dyDescent="0.2">
      <c r="A53" s="309"/>
      <c r="B53" s="344" t="s">
        <v>465</v>
      </c>
      <c r="C53" s="344"/>
      <c r="D53" s="45"/>
      <c r="E53" s="45"/>
      <c r="F53" s="45"/>
      <c r="G53" s="45">
        <f>G49+G52</f>
        <v>14841709.482000001</v>
      </c>
    </row>
    <row r="54" spans="1:17" ht="11.25" customHeight="1" x14ac:dyDescent="0.2">
      <c r="A54" s="383" t="s">
        <v>578</v>
      </c>
      <c r="B54" s="383"/>
      <c r="C54" s="383"/>
      <c r="D54" s="84"/>
      <c r="E54" s="45"/>
      <c r="F54" s="45"/>
      <c r="G54" s="45">
        <f>G53+G43</f>
        <v>33349553.646230005</v>
      </c>
    </row>
    <row r="55" spans="1:17" ht="23.25" customHeight="1" x14ac:dyDescent="0.2">
      <c r="A55" s="384" t="s">
        <v>522</v>
      </c>
      <c r="B55" s="384"/>
      <c r="C55" s="384"/>
      <c r="D55" s="384"/>
      <c r="E55" s="384"/>
      <c r="F55" s="384"/>
      <c r="G55" s="384"/>
      <c r="Q55" s="5"/>
    </row>
    <row r="56" spans="1:17" ht="11.25" customHeight="1" x14ac:dyDescent="0.2">
      <c r="Q56" s="5"/>
    </row>
    <row r="57" spans="1:17" ht="24.75" customHeight="1" x14ac:dyDescent="0.2">
      <c r="Q57" s="5"/>
    </row>
    <row r="113" ht="12.75" customHeight="1" x14ac:dyDescent="0.2"/>
  </sheetData>
  <mergeCells count="14">
    <mergeCell ref="A54:C54"/>
    <mergeCell ref="A55:G55"/>
    <mergeCell ref="A44:C44"/>
    <mergeCell ref="A45:A53"/>
    <mergeCell ref="B45:B49"/>
    <mergeCell ref="B53:C53"/>
    <mergeCell ref="B50:B52"/>
    <mergeCell ref="A1:G1"/>
    <mergeCell ref="A2:D2"/>
    <mergeCell ref="A3:A43"/>
    <mergeCell ref="B3:B8"/>
    <mergeCell ref="B9:B14"/>
    <mergeCell ref="B15:B39"/>
    <mergeCell ref="B40:B42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AMJ54"/>
  <sheetViews>
    <sheetView tabSelected="1" workbookViewId="0">
      <selection activeCell="G34" sqref="G34"/>
    </sheetView>
  </sheetViews>
  <sheetFormatPr baseColWidth="10" defaultColWidth="11" defaultRowHeight="12.75" x14ac:dyDescent="0.2"/>
  <cols>
    <col min="1" max="2" width="11" style="48"/>
    <col min="3" max="3" width="21.7109375" style="48" customWidth="1"/>
    <col min="4" max="1024" width="11" style="48"/>
  </cols>
  <sheetData>
    <row r="1" spans="1:10" ht="11.25" customHeight="1" x14ac:dyDescent="0.2">
      <c r="A1" s="388" t="s">
        <v>435</v>
      </c>
      <c r="B1" s="388"/>
      <c r="C1" s="388"/>
      <c r="D1" s="388"/>
      <c r="E1" s="388"/>
      <c r="F1" s="388"/>
      <c r="G1" s="388"/>
      <c r="H1" s="388"/>
    </row>
    <row r="2" spans="1:10" ht="33.75" x14ac:dyDescent="0.25">
      <c r="A2" s="338"/>
      <c r="B2" s="338"/>
      <c r="C2" s="338"/>
      <c r="D2" s="268" t="s">
        <v>466</v>
      </c>
      <c r="E2" s="268" t="s">
        <v>467</v>
      </c>
      <c r="F2" s="268" t="s">
        <v>470</v>
      </c>
      <c r="G2" s="268" t="s">
        <v>468</v>
      </c>
      <c r="H2" s="268" t="s">
        <v>579</v>
      </c>
      <c r="J2" s="181"/>
    </row>
    <row r="3" spans="1:10" ht="11.25" customHeight="1" x14ac:dyDescent="0.2">
      <c r="A3" s="309" t="s">
        <v>120</v>
      </c>
      <c r="B3" s="382" t="s">
        <v>121</v>
      </c>
      <c r="C3" s="56" t="s">
        <v>342</v>
      </c>
      <c r="D3" s="42">
        <f>'QA8'!G3</f>
        <v>2482941.4265999999</v>
      </c>
      <c r="E3" s="40">
        <v>2767086.4276000001</v>
      </c>
      <c r="F3" s="43">
        <f t="shared" ref="F3:F34" si="0">(D3-E3)/E3</f>
        <v>-0.10268743258823686</v>
      </c>
      <c r="G3" s="42">
        <v>2289810.5564356213</v>
      </c>
      <c r="H3" s="43">
        <f t="shared" ref="H3:H34" si="1">(G3-E3)/E3</f>
        <v>-0.17248318173362526</v>
      </c>
      <c r="J3" s="39"/>
    </row>
    <row r="4" spans="1:10" ht="11.25" customHeight="1" x14ac:dyDescent="0.2">
      <c r="A4" s="309"/>
      <c r="B4" s="382"/>
      <c r="C4" s="56" t="s">
        <v>343</v>
      </c>
      <c r="D4" s="42">
        <f>'QA8'!G4</f>
        <v>2458908.6386000002</v>
      </c>
      <c r="E4" s="40">
        <v>1511754.1558099999</v>
      </c>
      <c r="F4" s="43">
        <f t="shared" si="0"/>
        <v>0.62652679283194268</v>
      </c>
      <c r="G4" s="42">
        <v>2254435.0858239662</v>
      </c>
      <c r="H4" s="43">
        <f t="shared" si="1"/>
        <v>0.49127096966109335</v>
      </c>
      <c r="J4" s="30"/>
    </row>
    <row r="5" spans="1:10" ht="11.25" customHeight="1" x14ac:dyDescent="0.2">
      <c r="A5" s="309"/>
      <c r="B5" s="382"/>
      <c r="C5" s="56" t="s">
        <v>344</v>
      </c>
      <c r="D5" s="42">
        <f>'QA8'!G5</f>
        <v>570533.06412999996</v>
      </c>
      <c r="E5" s="40">
        <v>568733.37609999999</v>
      </c>
      <c r="F5" s="43">
        <f t="shared" si="0"/>
        <v>3.1643791372699803E-3</v>
      </c>
      <c r="G5" s="42">
        <v>459485.6546199235</v>
      </c>
      <c r="H5" s="43">
        <f t="shared" si="1"/>
        <v>-0.19208952045196578</v>
      </c>
      <c r="J5" s="39"/>
    </row>
    <row r="6" spans="1:10" ht="11.25" customHeight="1" x14ac:dyDescent="0.2">
      <c r="A6" s="309"/>
      <c r="B6" s="382"/>
      <c r="C6" s="56" t="s">
        <v>345</v>
      </c>
      <c r="D6" s="42">
        <f>'QA8'!G6</f>
        <v>567963.78709999996</v>
      </c>
      <c r="E6" s="40">
        <v>511457.3236</v>
      </c>
      <c r="F6" s="43">
        <f t="shared" si="0"/>
        <v>0.11048128727978186</v>
      </c>
      <c r="G6" s="42">
        <v>549662.14934359188</v>
      </c>
      <c r="H6" s="43">
        <f t="shared" si="1"/>
        <v>7.4697973771651507E-2</v>
      </c>
      <c r="J6" s="39"/>
    </row>
    <row r="7" spans="1:10" ht="11.25" customHeight="1" x14ac:dyDescent="0.2">
      <c r="A7" s="309"/>
      <c r="B7" s="382"/>
      <c r="C7" s="56" t="s">
        <v>580</v>
      </c>
      <c r="D7" s="42">
        <f>'QA8'!G7</f>
        <v>142657.49840000001</v>
      </c>
      <c r="E7" s="40">
        <v>126623.821</v>
      </c>
      <c r="F7" s="43">
        <f t="shared" si="0"/>
        <v>0.12662449508611823</v>
      </c>
      <c r="G7" s="42">
        <v>152730.12909098357</v>
      </c>
      <c r="H7" s="43">
        <f t="shared" si="1"/>
        <v>0.2061721711192365</v>
      </c>
      <c r="J7" s="39"/>
    </row>
    <row r="8" spans="1:10" x14ac:dyDescent="0.2">
      <c r="A8" s="309"/>
      <c r="B8" s="382"/>
      <c r="C8" s="84" t="s">
        <v>566</v>
      </c>
      <c r="D8" s="45">
        <f>SUM(D3:D7)</f>
        <v>6223004.4148300001</v>
      </c>
      <c r="E8" s="45">
        <f>SUM(E3:E7)</f>
        <v>5485655.1041100007</v>
      </c>
      <c r="F8" s="108">
        <f t="shared" si="0"/>
        <v>0.13441408486792353</v>
      </c>
      <c r="G8" s="79">
        <f>SUM(G3:G7)</f>
        <v>5706123.5753140869</v>
      </c>
      <c r="H8" s="108">
        <f t="shared" si="1"/>
        <v>4.0189998645541035E-2</v>
      </c>
      <c r="J8" s="39"/>
    </row>
    <row r="9" spans="1:10" ht="11.25" customHeight="1" x14ac:dyDescent="0.2">
      <c r="A9" s="309"/>
      <c r="B9" s="382" t="s">
        <v>122</v>
      </c>
      <c r="C9" s="56" t="s">
        <v>563</v>
      </c>
      <c r="D9" s="42">
        <f>'QA8'!G9</f>
        <v>1471782.5346999997</v>
      </c>
      <c r="E9" s="40">
        <v>1491024.5718</v>
      </c>
      <c r="F9" s="43">
        <f t="shared" si="0"/>
        <v>-1.290524479872982E-2</v>
      </c>
      <c r="G9" s="42">
        <v>1439075.0359960473</v>
      </c>
      <c r="H9" s="43">
        <f t="shared" si="1"/>
        <v>-3.4841502136506053E-2</v>
      </c>
    </row>
    <row r="10" spans="1:10" x14ac:dyDescent="0.2">
      <c r="A10" s="309"/>
      <c r="B10" s="382"/>
      <c r="C10" s="56" t="s">
        <v>347</v>
      </c>
      <c r="D10" s="42">
        <f>'QA8'!G10</f>
        <v>618985.12309999997</v>
      </c>
      <c r="E10" s="40">
        <v>506637.42879999999</v>
      </c>
      <c r="F10" s="43">
        <f t="shared" si="0"/>
        <v>0.22175166680065855</v>
      </c>
      <c r="G10" s="42">
        <v>751764.7108</v>
      </c>
      <c r="H10" s="43">
        <f t="shared" si="1"/>
        <v>0.48383176620132101</v>
      </c>
    </row>
    <row r="11" spans="1:10" x14ac:dyDescent="0.2">
      <c r="A11" s="309"/>
      <c r="B11" s="382"/>
      <c r="C11" s="56" t="s">
        <v>564</v>
      </c>
      <c r="D11" s="42">
        <f>'QA8'!G11</f>
        <v>479412.01419999998</v>
      </c>
      <c r="E11" s="40">
        <v>751764.7108</v>
      </c>
      <c r="F11" s="43">
        <f t="shared" si="0"/>
        <v>-0.36228449232496218</v>
      </c>
      <c r="G11" s="42">
        <v>506637.42879999994</v>
      </c>
      <c r="H11" s="43">
        <f t="shared" si="1"/>
        <v>-0.32606915232712208</v>
      </c>
    </row>
    <row r="12" spans="1:10" x14ac:dyDescent="0.2">
      <c r="A12" s="309"/>
      <c r="B12" s="382"/>
      <c r="C12" s="56" t="s">
        <v>348</v>
      </c>
      <c r="D12" s="42">
        <f>'QA8'!G12</f>
        <v>80480.13960000001</v>
      </c>
      <c r="E12" s="40">
        <v>44855.0357</v>
      </c>
      <c r="F12" s="43">
        <f t="shared" si="0"/>
        <v>0.794227523042636</v>
      </c>
      <c r="G12" s="42">
        <v>74761.914041883079</v>
      </c>
      <c r="H12" s="43">
        <f t="shared" si="1"/>
        <v>0.66674516863405553</v>
      </c>
    </row>
    <row r="13" spans="1:10" x14ac:dyDescent="0.2">
      <c r="A13" s="309"/>
      <c r="B13" s="382"/>
      <c r="C13" s="56" t="s">
        <v>565</v>
      </c>
      <c r="D13" s="42">
        <f>'QA8'!G13</f>
        <v>3313.7529999999997</v>
      </c>
      <c r="E13" s="40">
        <v>1664.0454999999999</v>
      </c>
      <c r="F13" s="43">
        <f t="shared" si="0"/>
        <v>0.99138364906488419</v>
      </c>
      <c r="G13" s="42">
        <v>1436.0044174700276</v>
      </c>
      <c r="H13" s="43">
        <f t="shared" si="1"/>
        <v>-0.13704017259742735</v>
      </c>
    </row>
    <row r="14" spans="1:10" x14ac:dyDescent="0.2">
      <c r="A14" s="309"/>
      <c r="B14" s="382"/>
      <c r="C14" s="84" t="s">
        <v>567</v>
      </c>
      <c r="D14" s="45">
        <f>SUM(D9:D13)</f>
        <v>2653973.5645999997</v>
      </c>
      <c r="E14" s="45">
        <f>SUM(E9:E13)</f>
        <v>2795945.7925999998</v>
      </c>
      <c r="F14" s="108">
        <f t="shared" si="0"/>
        <v>-5.077789003483419E-2</v>
      </c>
      <c r="G14" s="79">
        <f>SUM(G9:G13)</f>
        <v>2773675.0940554007</v>
      </c>
      <c r="H14" s="108">
        <f t="shared" si="1"/>
        <v>-7.9653541937553789E-3</v>
      </c>
    </row>
    <row r="15" spans="1:10" ht="11.25" customHeight="1" x14ac:dyDescent="0.2">
      <c r="A15" s="309"/>
      <c r="B15" s="382" t="s">
        <v>123</v>
      </c>
      <c r="C15" s="56" t="s">
        <v>377</v>
      </c>
      <c r="D15" s="42">
        <f>'QA8'!G15</f>
        <v>1211113.7291000001</v>
      </c>
      <c r="E15" s="42">
        <v>1184081.1741499999</v>
      </c>
      <c r="F15" s="43">
        <f t="shared" si="0"/>
        <v>2.2829984582269661E-2</v>
      </c>
      <c r="G15" s="42">
        <v>1156226.2507956279</v>
      </c>
      <c r="H15" s="43">
        <f t="shared" si="1"/>
        <v>-2.3524504875578101E-2</v>
      </c>
    </row>
    <row r="16" spans="1:10" x14ac:dyDescent="0.2">
      <c r="A16" s="309"/>
      <c r="B16" s="382"/>
      <c r="C16" s="56" t="s">
        <v>568</v>
      </c>
      <c r="D16" s="42">
        <f>'QA8'!G16</f>
        <v>860538.67154999997</v>
      </c>
      <c r="E16" s="171">
        <v>877079.33090000006</v>
      </c>
      <c r="F16" s="43">
        <f t="shared" si="0"/>
        <v>-1.8858795056801957E-2</v>
      </c>
      <c r="G16" s="42">
        <v>754774.43646049057</v>
      </c>
      <c r="H16" s="43">
        <f t="shared" si="1"/>
        <v>-0.13944564662583989</v>
      </c>
    </row>
    <row r="17" spans="1:8" x14ac:dyDescent="0.2">
      <c r="A17" s="309"/>
      <c r="B17" s="382"/>
      <c r="C17" s="56" t="s">
        <v>350</v>
      </c>
      <c r="D17" s="42">
        <f>'QA8'!G17</f>
        <v>727332.6375500001</v>
      </c>
      <c r="E17" s="42">
        <v>661838.25790000008</v>
      </c>
      <c r="F17" s="43">
        <f t="shared" si="0"/>
        <v>9.8958286058911743E-2</v>
      </c>
      <c r="G17" s="42">
        <v>688832.53527257731</v>
      </c>
      <c r="H17" s="43">
        <f t="shared" si="1"/>
        <v>4.0786819212037612E-2</v>
      </c>
    </row>
    <row r="18" spans="1:8" x14ac:dyDescent="0.2">
      <c r="A18" s="309"/>
      <c r="B18" s="382"/>
      <c r="C18" s="56" t="s">
        <v>351</v>
      </c>
      <c r="D18" s="42">
        <f>'QA8'!G18</f>
        <v>127843.93470000001</v>
      </c>
      <c r="E18" s="171">
        <v>631368.19279999996</v>
      </c>
      <c r="F18" s="43">
        <f t="shared" si="0"/>
        <v>-0.79751286783542896</v>
      </c>
      <c r="G18" s="42">
        <v>401597.55030193098</v>
      </c>
      <c r="H18" s="43">
        <f t="shared" si="1"/>
        <v>-0.36392495713013212</v>
      </c>
    </row>
    <row r="19" spans="1:8" x14ac:dyDescent="0.2">
      <c r="A19" s="309"/>
      <c r="B19" s="382"/>
      <c r="C19" s="56" t="s">
        <v>352</v>
      </c>
      <c r="D19" s="42">
        <f>'QA8'!G19</f>
        <v>558656.71769999992</v>
      </c>
      <c r="E19" s="171">
        <v>547194.72820000001</v>
      </c>
      <c r="F19" s="43">
        <f t="shared" si="0"/>
        <v>2.0946820042846877E-2</v>
      </c>
      <c r="G19" s="42">
        <v>703295.12539172743</v>
      </c>
      <c r="H19" s="43">
        <f t="shared" si="1"/>
        <v>0.28527394206669443</v>
      </c>
    </row>
    <row r="20" spans="1:8" x14ac:dyDescent="0.2">
      <c r="A20" s="309"/>
      <c r="B20" s="382"/>
      <c r="C20" s="56" t="s">
        <v>569</v>
      </c>
      <c r="D20" s="42">
        <f>'QA8'!G20</f>
        <v>488992.49700000009</v>
      </c>
      <c r="E20" s="171">
        <v>475311.06750000006</v>
      </c>
      <c r="F20" s="43">
        <f t="shared" si="0"/>
        <v>2.8784159333718914E-2</v>
      </c>
      <c r="G20" s="42">
        <v>451997.68292705686</v>
      </c>
      <c r="H20" s="43">
        <f t="shared" si="1"/>
        <v>-4.9048688673640456E-2</v>
      </c>
    </row>
    <row r="21" spans="1:8" x14ac:dyDescent="0.2">
      <c r="A21" s="309"/>
      <c r="B21" s="382"/>
      <c r="C21" s="56" t="s">
        <v>353</v>
      </c>
      <c r="D21" s="42">
        <f>'QA8'!G21</f>
        <v>468158.02779999992</v>
      </c>
      <c r="E21" s="42">
        <v>458272.62799999997</v>
      </c>
      <c r="F21" s="43">
        <f t="shared" si="0"/>
        <v>2.1571002054261806E-2</v>
      </c>
      <c r="G21" s="42">
        <v>404113.25368198153</v>
      </c>
      <c r="H21" s="43">
        <f t="shared" si="1"/>
        <v>-0.11818156051427632</v>
      </c>
    </row>
    <row r="22" spans="1:8" x14ac:dyDescent="0.2">
      <c r="A22" s="309"/>
      <c r="B22" s="382"/>
      <c r="C22" s="56" t="s">
        <v>354</v>
      </c>
      <c r="D22" s="42">
        <f>'QA8'!G22</f>
        <v>469640.59170000005</v>
      </c>
      <c r="E22" s="171">
        <v>439554.10644999996</v>
      </c>
      <c r="F22" s="43">
        <f t="shared" si="0"/>
        <v>6.8447740126897152E-2</v>
      </c>
      <c r="G22" s="42">
        <v>127839.02549887422</v>
      </c>
      <c r="H22" s="43">
        <f t="shared" si="1"/>
        <v>-0.70916202664707406</v>
      </c>
    </row>
    <row r="23" spans="1:8" x14ac:dyDescent="0.2">
      <c r="A23" s="309"/>
      <c r="B23" s="382"/>
      <c r="C23" s="56" t="s">
        <v>378</v>
      </c>
      <c r="D23" s="42">
        <f>'QA8'!G23</f>
        <v>448830.45520000003</v>
      </c>
      <c r="E23" s="171">
        <v>410302.7438</v>
      </c>
      <c r="F23" s="43">
        <f t="shared" si="0"/>
        <v>9.3900691580020651E-2</v>
      </c>
      <c r="G23" s="42">
        <v>710148.09299411264</v>
      </c>
      <c r="H23" s="43">
        <f t="shared" si="1"/>
        <v>0.73079050463350237</v>
      </c>
    </row>
    <row r="24" spans="1:8" x14ac:dyDescent="0.2">
      <c r="A24" s="309"/>
      <c r="B24" s="382"/>
      <c r="C24" s="56" t="s">
        <v>356</v>
      </c>
      <c r="D24" s="42">
        <f>'QA8'!G24</f>
        <v>374249.21100000007</v>
      </c>
      <c r="E24" s="171">
        <v>377696.7386000001</v>
      </c>
      <c r="F24" s="43">
        <f t="shared" si="0"/>
        <v>-9.1277664000459797E-3</v>
      </c>
      <c r="G24" s="42">
        <v>343281.23874016933</v>
      </c>
      <c r="H24" s="43">
        <f t="shared" si="1"/>
        <v>-9.1119399090915959E-2</v>
      </c>
    </row>
    <row r="25" spans="1:8" x14ac:dyDescent="0.2">
      <c r="A25" s="309"/>
      <c r="B25" s="382"/>
      <c r="C25" s="56" t="s">
        <v>357</v>
      </c>
      <c r="D25" s="42">
        <f>'QA8'!G25</f>
        <v>402765.06449999998</v>
      </c>
      <c r="E25" s="171">
        <v>374291.38160000002</v>
      </c>
      <c r="F25" s="43">
        <f t="shared" si="0"/>
        <v>7.6073573423684607E-2</v>
      </c>
      <c r="G25" s="42">
        <v>392652.20642465126</v>
      </c>
      <c r="H25" s="43">
        <f t="shared" si="1"/>
        <v>4.9054896070979251E-2</v>
      </c>
    </row>
    <row r="26" spans="1:8" x14ac:dyDescent="0.2">
      <c r="A26" s="309"/>
      <c r="B26" s="382"/>
      <c r="C26" s="56" t="s">
        <v>379</v>
      </c>
      <c r="D26" s="42">
        <f>'QA8'!G26</f>
        <v>342014.91540000006</v>
      </c>
      <c r="E26" s="171">
        <v>351594.64689999999</v>
      </c>
      <c r="F26" s="43">
        <f t="shared" si="0"/>
        <v>-2.7246522620478317E-2</v>
      </c>
      <c r="G26" s="42">
        <v>281240.41978943243</v>
      </c>
      <c r="H26" s="43">
        <f t="shared" si="1"/>
        <v>-0.20010039325364815</v>
      </c>
    </row>
    <row r="27" spans="1:8" x14ac:dyDescent="0.2">
      <c r="A27" s="309"/>
      <c r="B27" s="382"/>
      <c r="C27" s="56" t="s">
        <v>359</v>
      </c>
      <c r="D27" s="42">
        <f>'QA8'!G27</f>
        <v>321916.2415</v>
      </c>
      <c r="E27" s="171">
        <v>345461.85639999999</v>
      </c>
      <c r="F27" s="43">
        <f t="shared" si="0"/>
        <v>-6.8156916498292711E-2</v>
      </c>
      <c r="G27" s="42">
        <v>317065.56513850595</v>
      </c>
      <c r="H27" s="43">
        <f t="shared" si="1"/>
        <v>-8.2198050914815968E-2</v>
      </c>
    </row>
    <row r="28" spans="1:8" x14ac:dyDescent="0.2">
      <c r="A28" s="309"/>
      <c r="B28" s="382"/>
      <c r="C28" s="56" t="s">
        <v>360</v>
      </c>
      <c r="D28" s="42">
        <f>'QA8'!G28</f>
        <v>437088.22469999996</v>
      </c>
      <c r="E28" s="171">
        <v>318234.04319999996</v>
      </c>
      <c r="F28" s="43">
        <f t="shared" si="0"/>
        <v>0.37348041179021169</v>
      </c>
      <c r="G28" s="42">
        <v>53545.317875814144</v>
      </c>
      <c r="H28" s="43">
        <f t="shared" si="1"/>
        <v>-0.83174233234951978</v>
      </c>
    </row>
    <row r="29" spans="1:8" x14ac:dyDescent="0.2">
      <c r="A29" s="309"/>
      <c r="B29" s="382"/>
      <c r="C29" s="56" t="s">
        <v>361</v>
      </c>
      <c r="D29" s="42">
        <f>'QA8'!G29</f>
        <v>222861.46279999998</v>
      </c>
      <c r="E29" s="42">
        <v>260646.76869999996</v>
      </c>
      <c r="F29" s="43">
        <f t="shared" si="0"/>
        <v>-0.14496748257596942</v>
      </c>
      <c r="G29" s="42">
        <v>368437.6484455053</v>
      </c>
      <c r="H29" s="43">
        <f t="shared" si="1"/>
        <v>0.41355156744556015</v>
      </c>
    </row>
    <row r="30" spans="1:8" x14ac:dyDescent="0.2">
      <c r="A30" s="309"/>
      <c r="B30" s="382"/>
      <c r="C30" s="56" t="s">
        <v>380</v>
      </c>
      <c r="D30" s="42">
        <f>'QA8'!G30</f>
        <v>172220.70550000001</v>
      </c>
      <c r="E30" s="171">
        <v>205767.69500000001</v>
      </c>
      <c r="F30" s="43">
        <f t="shared" si="0"/>
        <v>-0.16303331531220192</v>
      </c>
      <c r="G30" s="42">
        <v>171506.49812495027</v>
      </c>
      <c r="H30" s="43">
        <f t="shared" si="1"/>
        <v>-0.16650425556377901</v>
      </c>
    </row>
    <row r="31" spans="1:8" x14ac:dyDescent="0.2">
      <c r="A31" s="309"/>
      <c r="B31" s="382"/>
      <c r="C31" s="56" t="s">
        <v>571</v>
      </c>
      <c r="D31" s="42">
        <f>'QA8'!G31</f>
        <v>191266.5845</v>
      </c>
      <c r="E31" s="42">
        <v>199216.93720000001</v>
      </c>
      <c r="F31" s="43">
        <f t="shared" si="0"/>
        <v>-3.9908015913418117E-2</v>
      </c>
      <c r="G31" s="42">
        <v>80763.508627512871</v>
      </c>
      <c r="H31" s="43">
        <f t="shared" si="1"/>
        <v>-0.59459516965451642</v>
      </c>
    </row>
    <row r="32" spans="1:8" x14ac:dyDescent="0.2">
      <c r="A32" s="309"/>
      <c r="B32" s="382"/>
      <c r="C32" s="56" t="s">
        <v>363</v>
      </c>
      <c r="D32" s="42">
        <f>'QA8'!G32</f>
        <v>103351.45000000001</v>
      </c>
      <c r="E32" s="42">
        <v>129041.8</v>
      </c>
      <c r="F32" s="43">
        <f t="shared" si="0"/>
        <v>-0.19908549012800497</v>
      </c>
      <c r="G32" s="42">
        <v>335794.60867279069</v>
      </c>
      <c r="H32" s="43">
        <f t="shared" si="1"/>
        <v>1.6022157833569486</v>
      </c>
    </row>
    <row r="33" spans="1:1024" x14ac:dyDescent="0.2">
      <c r="A33" s="309"/>
      <c r="B33" s="382"/>
      <c r="C33" s="56" t="s">
        <v>364</v>
      </c>
      <c r="D33" s="42">
        <f>'QA8'!G33</f>
        <v>123996.86379999999</v>
      </c>
      <c r="E33" s="42">
        <v>126127.06209999998</v>
      </c>
      <c r="F33" s="43">
        <f t="shared" si="0"/>
        <v>-1.6889304044131775E-2</v>
      </c>
      <c r="G33" s="42">
        <v>11118.942844597528</v>
      </c>
      <c r="H33" s="43">
        <f t="shared" si="1"/>
        <v>-0.9118433216514481</v>
      </c>
    </row>
    <row r="34" spans="1:1024" x14ac:dyDescent="0.2">
      <c r="A34" s="309"/>
      <c r="B34" s="382"/>
      <c r="C34" s="56" t="s">
        <v>365</v>
      </c>
      <c r="D34" s="42">
        <f>'QA8'!G34</f>
        <v>131169.23800000001</v>
      </c>
      <c r="E34" s="42">
        <v>125482.45019999999</v>
      </c>
      <c r="F34" s="43">
        <f t="shared" si="0"/>
        <v>4.5319387619034715E-2</v>
      </c>
      <c r="G34" s="42">
        <v>373771.67111210496</v>
      </c>
      <c r="H34" s="43">
        <f t="shared" si="1"/>
        <v>1.9786768629108662</v>
      </c>
    </row>
    <row r="35" spans="1:1024" x14ac:dyDescent="0.2">
      <c r="A35" s="309"/>
      <c r="B35" s="382"/>
      <c r="C35" s="56" t="s">
        <v>572</v>
      </c>
      <c r="D35" s="42">
        <f>'QA8'!G35</f>
        <v>134195.75710000002</v>
      </c>
      <c r="E35" s="42">
        <v>123258.21250000001</v>
      </c>
      <c r="F35" s="43">
        <f t="shared" ref="F35:F53" si="2">(D35-E35)/E35</f>
        <v>8.8736842585641157E-2</v>
      </c>
      <c r="G35" s="42">
        <v>84487.158437870123</v>
      </c>
      <c r="H35" s="43">
        <f t="shared" ref="H35:H53" si="3">(G35-E35)/E35</f>
        <v>-0.31455148728633303</v>
      </c>
    </row>
    <row r="36" spans="1:1024" x14ac:dyDescent="0.2">
      <c r="A36" s="309"/>
      <c r="B36" s="382"/>
      <c r="C36" s="56" t="s">
        <v>366</v>
      </c>
      <c r="D36" s="42">
        <f>'QA8'!G36</f>
        <v>65240.872649999998</v>
      </c>
      <c r="E36" s="42">
        <v>81167.232499999984</v>
      </c>
      <c r="F36" s="43">
        <f t="shared" si="2"/>
        <v>-0.19621661795602049</v>
      </c>
      <c r="G36" s="42">
        <v>134962.90919768048</v>
      </c>
      <c r="H36" s="43">
        <f t="shared" si="3"/>
        <v>0.66277579068228676</v>
      </c>
    </row>
    <row r="37" spans="1:1024" x14ac:dyDescent="0.2">
      <c r="A37" s="309"/>
      <c r="B37" s="382"/>
      <c r="C37" s="56" t="s">
        <v>367</v>
      </c>
      <c r="D37" s="42">
        <f>'QA8'!G37</f>
        <v>140365.65650000001</v>
      </c>
      <c r="E37" s="42">
        <v>79458.44</v>
      </c>
      <c r="F37" s="43">
        <f t="shared" si="2"/>
        <v>0.76652922584435346</v>
      </c>
      <c r="G37" s="42">
        <v>179932.29755712347</v>
      </c>
      <c r="H37" s="43">
        <f t="shared" si="3"/>
        <v>1.2644831380671893</v>
      </c>
    </row>
    <row r="38" spans="1:1024" x14ac:dyDescent="0.2">
      <c r="A38" s="309"/>
      <c r="B38" s="382"/>
      <c r="C38" s="56" t="s">
        <v>573</v>
      </c>
      <c r="D38" s="42">
        <f>'QA8'!G38</f>
        <v>1090201.39955</v>
      </c>
      <c r="E38" s="42">
        <v>798220.04499999993</v>
      </c>
      <c r="F38" s="43">
        <f t="shared" si="2"/>
        <v>0.36579055660021675</v>
      </c>
      <c r="G38" s="42">
        <v>870076.97357049235</v>
      </c>
      <c r="H38" s="43">
        <f t="shared" si="3"/>
        <v>9.0021453383186373E-2</v>
      </c>
    </row>
    <row r="39" spans="1:1024" x14ac:dyDescent="0.2">
      <c r="A39" s="309"/>
      <c r="B39" s="382"/>
      <c r="C39" s="84" t="s">
        <v>574</v>
      </c>
      <c r="D39" s="45">
        <f>SUM(D15:D38)</f>
        <v>9614010.9098000024</v>
      </c>
      <c r="E39" s="45">
        <f>SUM(E15:E38)</f>
        <v>9580667.5395999979</v>
      </c>
      <c r="F39" s="108">
        <f t="shared" si="2"/>
        <v>3.4802763024794976E-3</v>
      </c>
      <c r="G39" s="79">
        <f>SUM(G15:G38)</f>
        <v>9397460.9178835806</v>
      </c>
      <c r="H39" s="108">
        <f t="shared" si="3"/>
        <v>-1.9122532011382833E-2</v>
      </c>
    </row>
    <row r="40" spans="1:1024" ht="12.75" customHeight="1" x14ac:dyDescent="0.2">
      <c r="A40" s="309"/>
      <c r="B40" s="389" t="s">
        <v>124</v>
      </c>
      <c r="C40" s="56" t="s">
        <v>368</v>
      </c>
      <c r="D40" s="42">
        <f>'QA8'!G40</f>
        <v>2526.835</v>
      </c>
      <c r="E40" s="42">
        <v>1266.5</v>
      </c>
      <c r="F40" s="43">
        <f t="shared" si="2"/>
        <v>0.99513225424397955</v>
      </c>
      <c r="G40" s="42">
        <v>3070.9699736031671</v>
      </c>
      <c r="H40" s="43">
        <f t="shared" si="3"/>
        <v>1.4247690277166736</v>
      </c>
    </row>
    <row r="41" spans="1:1024" s="39" customFormat="1" ht="12.75" customHeight="1" x14ac:dyDescent="0.2">
      <c r="A41" s="309"/>
      <c r="B41" s="390"/>
      <c r="C41" s="173" t="s">
        <v>581</v>
      </c>
      <c r="D41" s="42">
        <f>'QA8'!G41</f>
        <v>14328.44</v>
      </c>
      <c r="E41" s="42">
        <v>0</v>
      </c>
      <c r="F41" s="159"/>
      <c r="G41" s="42">
        <v>0</v>
      </c>
      <c r="H41" s="159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  <c r="IW41" s="52"/>
      <c r="IX41" s="52"/>
      <c r="IY41" s="52"/>
      <c r="IZ41" s="52"/>
      <c r="JA41" s="52"/>
      <c r="JB41" s="52"/>
      <c r="JC41" s="52"/>
      <c r="JD41" s="52"/>
      <c r="JE41" s="52"/>
      <c r="JF41" s="52"/>
      <c r="JG41" s="52"/>
      <c r="JH41" s="52"/>
      <c r="JI41" s="52"/>
      <c r="JJ41" s="52"/>
      <c r="JK41" s="52"/>
      <c r="JL41" s="52"/>
      <c r="JM41" s="52"/>
      <c r="JN41" s="52"/>
      <c r="JO41" s="52"/>
      <c r="JP41" s="52"/>
      <c r="JQ41" s="52"/>
      <c r="JR41" s="52"/>
      <c r="JS41" s="52"/>
      <c r="JT41" s="52"/>
      <c r="JU41" s="52"/>
      <c r="JV41" s="52"/>
      <c r="JW41" s="52"/>
      <c r="JX41" s="52"/>
      <c r="JY41" s="52"/>
      <c r="JZ41" s="52"/>
      <c r="KA41" s="52"/>
      <c r="KB41" s="52"/>
      <c r="KC41" s="52"/>
      <c r="KD41" s="52"/>
      <c r="KE41" s="52"/>
      <c r="KF41" s="52"/>
      <c r="KG41" s="52"/>
      <c r="KH41" s="52"/>
      <c r="KI41" s="52"/>
      <c r="KJ41" s="52"/>
      <c r="KK41" s="52"/>
      <c r="KL41" s="52"/>
      <c r="KM41" s="52"/>
      <c r="KN41" s="52"/>
      <c r="KO41" s="52"/>
      <c r="KP41" s="52"/>
      <c r="KQ41" s="52"/>
      <c r="KR41" s="52"/>
      <c r="KS41" s="52"/>
      <c r="KT41" s="52"/>
      <c r="KU41" s="52"/>
      <c r="KV41" s="52"/>
      <c r="KW41" s="52"/>
      <c r="KX41" s="52"/>
      <c r="KY41" s="52"/>
      <c r="KZ41" s="52"/>
      <c r="LA41" s="52"/>
      <c r="LB41" s="52"/>
      <c r="LC41" s="52"/>
      <c r="LD41" s="52"/>
      <c r="LE41" s="52"/>
      <c r="LF41" s="52"/>
      <c r="LG41" s="52"/>
      <c r="LH41" s="52"/>
      <c r="LI41" s="52"/>
      <c r="LJ41" s="52"/>
      <c r="LK41" s="52"/>
      <c r="LL41" s="52"/>
      <c r="LM41" s="52"/>
      <c r="LN41" s="52"/>
      <c r="LO41" s="52"/>
      <c r="LP41" s="52"/>
      <c r="LQ41" s="52"/>
      <c r="LR41" s="52"/>
      <c r="LS41" s="52"/>
      <c r="LT41" s="52"/>
      <c r="LU41" s="52"/>
      <c r="LV41" s="52"/>
      <c r="LW41" s="52"/>
      <c r="LX41" s="52"/>
      <c r="LY41" s="52"/>
      <c r="LZ41" s="52"/>
      <c r="MA41" s="52"/>
      <c r="MB41" s="52"/>
      <c r="MC41" s="52"/>
      <c r="MD41" s="52"/>
      <c r="ME41" s="52"/>
      <c r="MF41" s="52"/>
      <c r="MG41" s="52"/>
      <c r="MH41" s="52"/>
      <c r="MI41" s="52"/>
      <c r="MJ41" s="52"/>
      <c r="MK41" s="52"/>
      <c r="ML41" s="52"/>
      <c r="MM41" s="52"/>
      <c r="MN41" s="52"/>
      <c r="MO41" s="52"/>
      <c r="MP41" s="52"/>
      <c r="MQ41" s="52"/>
      <c r="MR41" s="52"/>
      <c r="MS41" s="52"/>
      <c r="MT41" s="52"/>
      <c r="MU41" s="52"/>
      <c r="MV41" s="52"/>
      <c r="MW41" s="52"/>
      <c r="MX41" s="52"/>
      <c r="MY41" s="52"/>
      <c r="MZ41" s="52"/>
      <c r="NA41" s="52"/>
      <c r="NB41" s="52"/>
      <c r="NC41" s="52"/>
      <c r="ND41" s="52"/>
      <c r="NE41" s="52"/>
      <c r="NF41" s="52"/>
      <c r="NG41" s="52"/>
      <c r="NH41" s="52"/>
      <c r="NI41" s="52"/>
      <c r="NJ41" s="52"/>
      <c r="NK41" s="52"/>
      <c r="NL41" s="52"/>
      <c r="NM41" s="52"/>
      <c r="NN41" s="52"/>
      <c r="NO41" s="52"/>
      <c r="NP41" s="52"/>
      <c r="NQ41" s="52"/>
      <c r="NR41" s="52"/>
      <c r="NS41" s="52"/>
      <c r="NT41" s="52"/>
      <c r="NU41" s="52"/>
      <c r="NV41" s="52"/>
      <c r="NW41" s="52"/>
      <c r="NX41" s="52"/>
      <c r="NY41" s="52"/>
      <c r="NZ41" s="52"/>
      <c r="OA41" s="52"/>
      <c r="OB41" s="52"/>
      <c r="OC41" s="52"/>
      <c r="OD41" s="52"/>
      <c r="OE41" s="52"/>
      <c r="OF41" s="52"/>
      <c r="OG41" s="52"/>
      <c r="OH41" s="52"/>
      <c r="OI41" s="52"/>
      <c r="OJ41" s="52"/>
      <c r="OK41" s="52"/>
      <c r="OL41" s="52"/>
      <c r="OM41" s="52"/>
      <c r="ON41" s="52"/>
      <c r="OO41" s="52"/>
      <c r="OP41" s="52"/>
      <c r="OQ41" s="52"/>
      <c r="OR41" s="52"/>
      <c r="OS41" s="52"/>
      <c r="OT41" s="52"/>
      <c r="OU41" s="52"/>
      <c r="OV41" s="52"/>
      <c r="OW41" s="52"/>
      <c r="OX41" s="52"/>
      <c r="OY41" s="52"/>
      <c r="OZ41" s="52"/>
      <c r="PA41" s="52"/>
      <c r="PB41" s="52"/>
      <c r="PC41" s="52"/>
      <c r="PD41" s="52"/>
      <c r="PE41" s="52"/>
      <c r="PF41" s="52"/>
      <c r="PG41" s="52"/>
      <c r="PH41" s="52"/>
      <c r="PI41" s="52"/>
      <c r="PJ41" s="52"/>
      <c r="PK41" s="52"/>
      <c r="PL41" s="52"/>
      <c r="PM41" s="52"/>
      <c r="PN41" s="52"/>
      <c r="PO41" s="52"/>
      <c r="PP41" s="52"/>
      <c r="PQ41" s="52"/>
      <c r="PR41" s="52"/>
      <c r="PS41" s="52"/>
      <c r="PT41" s="52"/>
      <c r="PU41" s="52"/>
      <c r="PV41" s="52"/>
      <c r="PW41" s="52"/>
      <c r="PX41" s="52"/>
      <c r="PY41" s="52"/>
      <c r="PZ41" s="52"/>
      <c r="QA41" s="52"/>
      <c r="QB41" s="52"/>
      <c r="QC41" s="52"/>
      <c r="QD41" s="52"/>
      <c r="QE41" s="52"/>
      <c r="QF41" s="52"/>
      <c r="QG41" s="52"/>
      <c r="QH41" s="52"/>
      <c r="QI41" s="52"/>
      <c r="QJ41" s="52"/>
      <c r="QK41" s="52"/>
      <c r="QL41" s="52"/>
      <c r="QM41" s="52"/>
      <c r="QN41" s="52"/>
      <c r="QO41" s="52"/>
      <c r="QP41" s="52"/>
      <c r="QQ41" s="52"/>
      <c r="QR41" s="52"/>
      <c r="QS41" s="52"/>
      <c r="QT41" s="52"/>
      <c r="QU41" s="52"/>
      <c r="QV41" s="52"/>
      <c r="QW41" s="52"/>
      <c r="QX41" s="52"/>
      <c r="QY41" s="52"/>
      <c r="QZ41" s="52"/>
      <c r="RA41" s="52"/>
      <c r="RB41" s="52"/>
      <c r="RC41" s="52"/>
      <c r="RD41" s="52"/>
      <c r="RE41" s="52"/>
      <c r="RF41" s="52"/>
      <c r="RG41" s="52"/>
      <c r="RH41" s="52"/>
      <c r="RI41" s="52"/>
      <c r="RJ41" s="52"/>
      <c r="RK41" s="52"/>
      <c r="RL41" s="52"/>
      <c r="RM41" s="52"/>
      <c r="RN41" s="52"/>
      <c r="RO41" s="52"/>
      <c r="RP41" s="52"/>
      <c r="RQ41" s="52"/>
      <c r="RR41" s="52"/>
      <c r="RS41" s="52"/>
      <c r="RT41" s="52"/>
      <c r="RU41" s="52"/>
      <c r="RV41" s="52"/>
      <c r="RW41" s="52"/>
      <c r="RX41" s="52"/>
      <c r="RY41" s="52"/>
      <c r="RZ41" s="52"/>
      <c r="SA41" s="52"/>
      <c r="SB41" s="52"/>
      <c r="SC41" s="52"/>
      <c r="SD41" s="52"/>
      <c r="SE41" s="52"/>
      <c r="SF41" s="52"/>
      <c r="SG41" s="52"/>
      <c r="SH41" s="52"/>
      <c r="SI41" s="52"/>
      <c r="SJ41" s="52"/>
      <c r="SK41" s="52"/>
      <c r="SL41" s="52"/>
      <c r="SM41" s="52"/>
      <c r="SN41" s="52"/>
      <c r="SO41" s="52"/>
      <c r="SP41" s="52"/>
      <c r="SQ41" s="52"/>
      <c r="SR41" s="52"/>
      <c r="SS41" s="52"/>
      <c r="ST41" s="52"/>
      <c r="SU41" s="52"/>
      <c r="SV41" s="52"/>
      <c r="SW41" s="52"/>
      <c r="SX41" s="52"/>
      <c r="SY41" s="52"/>
      <c r="SZ41" s="52"/>
      <c r="TA41" s="52"/>
      <c r="TB41" s="52"/>
      <c r="TC41" s="52"/>
      <c r="TD41" s="52"/>
      <c r="TE41" s="52"/>
      <c r="TF41" s="52"/>
      <c r="TG41" s="52"/>
      <c r="TH41" s="52"/>
      <c r="TI41" s="52"/>
      <c r="TJ41" s="52"/>
      <c r="TK41" s="52"/>
      <c r="TL41" s="52"/>
      <c r="TM41" s="52"/>
      <c r="TN41" s="52"/>
      <c r="TO41" s="52"/>
      <c r="TP41" s="52"/>
      <c r="TQ41" s="52"/>
      <c r="TR41" s="52"/>
      <c r="TS41" s="52"/>
      <c r="TT41" s="52"/>
      <c r="TU41" s="52"/>
      <c r="TV41" s="52"/>
      <c r="TW41" s="52"/>
      <c r="TX41" s="52"/>
      <c r="TY41" s="52"/>
      <c r="TZ41" s="52"/>
      <c r="UA41" s="52"/>
      <c r="UB41" s="52"/>
      <c r="UC41" s="52"/>
      <c r="UD41" s="52"/>
      <c r="UE41" s="52"/>
      <c r="UF41" s="52"/>
      <c r="UG41" s="52"/>
      <c r="UH41" s="52"/>
      <c r="UI41" s="52"/>
      <c r="UJ41" s="52"/>
      <c r="UK41" s="52"/>
      <c r="UL41" s="52"/>
      <c r="UM41" s="52"/>
      <c r="UN41" s="52"/>
      <c r="UO41" s="52"/>
      <c r="UP41" s="52"/>
      <c r="UQ41" s="52"/>
      <c r="UR41" s="52"/>
      <c r="US41" s="52"/>
      <c r="UT41" s="52"/>
      <c r="UU41" s="52"/>
      <c r="UV41" s="52"/>
      <c r="UW41" s="52"/>
      <c r="UX41" s="52"/>
      <c r="UY41" s="52"/>
      <c r="UZ41" s="52"/>
      <c r="VA41" s="52"/>
      <c r="VB41" s="52"/>
      <c r="VC41" s="52"/>
      <c r="VD41" s="52"/>
      <c r="VE41" s="52"/>
      <c r="VF41" s="52"/>
      <c r="VG41" s="52"/>
      <c r="VH41" s="52"/>
      <c r="VI41" s="52"/>
      <c r="VJ41" s="52"/>
      <c r="VK41" s="52"/>
      <c r="VL41" s="52"/>
      <c r="VM41" s="52"/>
      <c r="VN41" s="52"/>
      <c r="VO41" s="52"/>
      <c r="VP41" s="52"/>
      <c r="VQ41" s="52"/>
      <c r="VR41" s="52"/>
      <c r="VS41" s="52"/>
      <c r="VT41" s="52"/>
      <c r="VU41" s="52"/>
      <c r="VV41" s="52"/>
      <c r="VW41" s="52"/>
      <c r="VX41" s="52"/>
      <c r="VY41" s="52"/>
      <c r="VZ41" s="52"/>
      <c r="WA41" s="52"/>
      <c r="WB41" s="52"/>
      <c r="WC41" s="52"/>
      <c r="WD41" s="52"/>
      <c r="WE41" s="52"/>
      <c r="WF41" s="52"/>
      <c r="WG41" s="52"/>
      <c r="WH41" s="52"/>
      <c r="WI41" s="52"/>
      <c r="WJ41" s="52"/>
      <c r="WK41" s="52"/>
      <c r="WL41" s="52"/>
      <c r="WM41" s="52"/>
      <c r="WN41" s="52"/>
      <c r="WO41" s="52"/>
      <c r="WP41" s="52"/>
      <c r="WQ41" s="52"/>
      <c r="WR41" s="52"/>
      <c r="WS41" s="52"/>
      <c r="WT41" s="52"/>
      <c r="WU41" s="52"/>
      <c r="WV41" s="52"/>
      <c r="WW41" s="52"/>
      <c r="WX41" s="52"/>
      <c r="WY41" s="52"/>
      <c r="WZ41" s="52"/>
      <c r="XA41" s="52"/>
      <c r="XB41" s="52"/>
      <c r="XC41" s="52"/>
      <c r="XD41" s="52"/>
      <c r="XE41" s="52"/>
      <c r="XF41" s="52"/>
      <c r="XG41" s="52"/>
      <c r="XH41" s="52"/>
      <c r="XI41" s="52"/>
      <c r="XJ41" s="52"/>
      <c r="XK41" s="52"/>
      <c r="XL41" s="52"/>
      <c r="XM41" s="52"/>
      <c r="XN41" s="52"/>
      <c r="XO41" s="52"/>
      <c r="XP41" s="52"/>
      <c r="XQ41" s="52"/>
      <c r="XR41" s="52"/>
      <c r="XS41" s="52"/>
      <c r="XT41" s="52"/>
      <c r="XU41" s="52"/>
      <c r="XV41" s="52"/>
      <c r="XW41" s="52"/>
      <c r="XX41" s="52"/>
      <c r="XY41" s="52"/>
      <c r="XZ41" s="52"/>
      <c r="YA41" s="52"/>
      <c r="YB41" s="52"/>
      <c r="YC41" s="52"/>
      <c r="YD41" s="52"/>
      <c r="YE41" s="52"/>
      <c r="YF41" s="52"/>
      <c r="YG41" s="52"/>
      <c r="YH41" s="52"/>
      <c r="YI41" s="52"/>
      <c r="YJ41" s="52"/>
      <c r="YK41" s="52"/>
      <c r="YL41" s="52"/>
      <c r="YM41" s="52"/>
      <c r="YN41" s="52"/>
      <c r="YO41" s="52"/>
      <c r="YP41" s="52"/>
      <c r="YQ41" s="52"/>
      <c r="YR41" s="52"/>
      <c r="YS41" s="52"/>
      <c r="YT41" s="52"/>
      <c r="YU41" s="52"/>
      <c r="YV41" s="52"/>
      <c r="YW41" s="52"/>
      <c r="YX41" s="52"/>
      <c r="YY41" s="52"/>
      <c r="YZ41" s="52"/>
      <c r="ZA41" s="52"/>
      <c r="ZB41" s="52"/>
      <c r="ZC41" s="52"/>
      <c r="ZD41" s="52"/>
      <c r="ZE41" s="52"/>
      <c r="ZF41" s="52"/>
      <c r="ZG41" s="52"/>
      <c r="ZH41" s="52"/>
      <c r="ZI41" s="52"/>
      <c r="ZJ41" s="52"/>
      <c r="ZK41" s="52"/>
      <c r="ZL41" s="52"/>
      <c r="ZM41" s="52"/>
      <c r="ZN41" s="52"/>
      <c r="ZO41" s="52"/>
      <c r="ZP41" s="52"/>
      <c r="ZQ41" s="52"/>
      <c r="ZR41" s="52"/>
      <c r="ZS41" s="52"/>
      <c r="ZT41" s="52"/>
      <c r="ZU41" s="52"/>
      <c r="ZV41" s="52"/>
      <c r="ZW41" s="52"/>
      <c r="ZX41" s="52"/>
      <c r="ZY41" s="52"/>
      <c r="ZZ41" s="52"/>
      <c r="AAA41" s="52"/>
      <c r="AAB41" s="52"/>
      <c r="AAC41" s="52"/>
      <c r="AAD41" s="52"/>
      <c r="AAE41" s="52"/>
      <c r="AAF41" s="52"/>
      <c r="AAG41" s="52"/>
      <c r="AAH41" s="52"/>
      <c r="AAI41" s="52"/>
      <c r="AAJ41" s="52"/>
      <c r="AAK41" s="52"/>
      <c r="AAL41" s="52"/>
      <c r="AAM41" s="52"/>
      <c r="AAN41" s="52"/>
      <c r="AAO41" s="52"/>
      <c r="AAP41" s="52"/>
      <c r="AAQ41" s="52"/>
      <c r="AAR41" s="52"/>
      <c r="AAS41" s="52"/>
      <c r="AAT41" s="52"/>
      <c r="AAU41" s="52"/>
      <c r="AAV41" s="52"/>
      <c r="AAW41" s="52"/>
      <c r="AAX41" s="52"/>
      <c r="AAY41" s="52"/>
      <c r="AAZ41" s="52"/>
      <c r="ABA41" s="52"/>
      <c r="ABB41" s="52"/>
      <c r="ABC41" s="52"/>
      <c r="ABD41" s="52"/>
      <c r="ABE41" s="52"/>
      <c r="ABF41" s="52"/>
      <c r="ABG41" s="52"/>
      <c r="ABH41" s="52"/>
      <c r="ABI41" s="52"/>
      <c r="ABJ41" s="52"/>
      <c r="ABK41" s="52"/>
      <c r="ABL41" s="52"/>
      <c r="ABM41" s="52"/>
      <c r="ABN41" s="52"/>
      <c r="ABO41" s="52"/>
      <c r="ABP41" s="52"/>
      <c r="ABQ41" s="52"/>
      <c r="ABR41" s="52"/>
      <c r="ABS41" s="52"/>
      <c r="ABT41" s="52"/>
      <c r="ABU41" s="52"/>
      <c r="ABV41" s="52"/>
      <c r="ABW41" s="52"/>
      <c r="ABX41" s="52"/>
      <c r="ABY41" s="52"/>
      <c r="ABZ41" s="52"/>
      <c r="ACA41" s="52"/>
      <c r="ACB41" s="52"/>
      <c r="ACC41" s="52"/>
      <c r="ACD41" s="52"/>
      <c r="ACE41" s="52"/>
      <c r="ACF41" s="52"/>
      <c r="ACG41" s="52"/>
      <c r="ACH41" s="52"/>
      <c r="ACI41" s="52"/>
      <c r="ACJ41" s="52"/>
      <c r="ACK41" s="52"/>
      <c r="ACL41" s="52"/>
      <c r="ACM41" s="52"/>
      <c r="ACN41" s="52"/>
      <c r="ACO41" s="52"/>
      <c r="ACP41" s="52"/>
      <c r="ACQ41" s="52"/>
      <c r="ACR41" s="52"/>
      <c r="ACS41" s="52"/>
      <c r="ACT41" s="52"/>
      <c r="ACU41" s="52"/>
      <c r="ACV41" s="52"/>
      <c r="ACW41" s="52"/>
      <c r="ACX41" s="52"/>
      <c r="ACY41" s="52"/>
      <c r="ACZ41" s="52"/>
      <c r="ADA41" s="52"/>
      <c r="ADB41" s="52"/>
      <c r="ADC41" s="52"/>
      <c r="ADD41" s="52"/>
      <c r="ADE41" s="52"/>
      <c r="ADF41" s="52"/>
      <c r="ADG41" s="52"/>
      <c r="ADH41" s="52"/>
      <c r="ADI41" s="52"/>
      <c r="ADJ41" s="52"/>
      <c r="ADK41" s="52"/>
      <c r="ADL41" s="52"/>
      <c r="ADM41" s="52"/>
      <c r="ADN41" s="52"/>
      <c r="ADO41" s="52"/>
      <c r="ADP41" s="52"/>
      <c r="ADQ41" s="52"/>
      <c r="ADR41" s="52"/>
      <c r="ADS41" s="52"/>
      <c r="ADT41" s="52"/>
      <c r="ADU41" s="52"/>
      <c r="ADV41" s="52"/>
      <c r="ADW41" s="52"/>
      <c r="ADX41" s="52"/>
      <c r="ADY41" s="52"/>
      <c r="ADZ41" s="52"/>
      <c r="AEA41" s="52"/>
      <c r="AEB41" s="52"/>
      <c r="AEC41" s="52"/>
      <c r="AED41" s="52"/>
      <c r="AEE41" s="52"/>
      <c r="AEF41" s="52"/>
      <c r="AEG41" s="52"/>
      <c r="AEH41" s="52"/>
      <c r="AEI41" s="52"/>
      <c r="AEJ41" s="52"/>
      <c r="AEK41" s="52"/>
      <c r="AEL41" s="52"/>
      <c r="AEM41" s="52"/>
      <c r="AEN41" s="52"/>
      <c r="AEO41" s="52"/>
      <c r="AEP41" s="52"/>
      <c r="AEQ41" s="52"/>
      <c r="AER41" s="52"/>
      <c r="AES41" s="52"/>
      <c r="AET41" s="52"/>
      <c r="AEU41" s="52"/>
      <c r="AEV41" s="52"/>
      <c r="AEW41" s="52"/>
      <c r="AEX41" s="52"/>
      <c r="AEY41" s="52"/>
      <c r="AEZ41" s="52"/>
      <c r="AFA41" s="52"/>
      <c r="AFB41" s="52"/>
      <c r="AFC41" s="52"/>
      <c r="AFD41" s="52"/>
      <c r="AFE41" s="52"/>
      <c r="AFF41" s="52"/>
      <c r="AFG41" s="52"/>
      <c r="AFH41" s="52"/>
      <c r="AFI41" s="52"/>
      <c r="AFJ41" s="52"/>
      <c r="AFK41" s="52"/>
      <c r="AFL41" s="52"/>
      <c r="AFM41" s="52"/>
      <c r="AFN41" s="52"/>
      <c r="AFO41" s="52"/>
      <c r="AFP41" s="52"/>
      <c r="AFQ41" s="52"/>
      <c r="AFR41" s="52"/>
      <c r="AFS41" s="52"/>
      <c r="AFT41" s="52"/>
      <c r="AFU41" s="52"/>
      <c r="AFV41" s="52"/>
      <c r="AFW41" s="52"/>
      <c r="AFX41" s="52"/>
      <c r="AFY41" s="52"/>
      <c r="AFZ41" s="52"/>
      <c r="AGA41" s="52"/>
      <c r="AGB41" s="52"/>
      <c r="AGC41" s="52"/>
      <c r="AGD41" s="52"/>
      <c r="AGE41" s="52"/>
      <c r="AGF41" s="52"/>
      <c r="AGG41" s="52"/>
      <c r="AGH41" s="52"/>
      <c r="AGI41" s="52"/>
      <c r="AGJ41" s="52"/>
      <c r="AGK41" s="52"/>
      <c r="AGL41" s="52"/>
      <c r="AGM41" s="52"/>
      <c r="AGN41" s="52"/>
      <c r="AGO41" s="52"/>
      <c r="AGP41" s="52"/>
      <c r="AGQ41" s="52"/>
      <c r="AGR41" s="52"/>
      <c r="AGS41" s="52"/>
      <c r="AGT41" s="52"/>
      <c r="AGU41" s="52"/>
      <c r="AGV41" s="52"/>
      <c r="AGW41" s="52"/>
      <c r="AGX41" s="52"/>
      <c r="AGY41" s="52"/>
      <c r="AGZ41" s="52"/>
      <c r="AHA41" s="52"/>
      <c r="AHB41" s="52"/>
      <c r="AHC41" s="52"/>
      <c r="AHD41" s="52"/>
      <c r="AHE41" s="52"/>
      <c r="AHF41" s="52"/>
      <c r="AHG41" s="52"/>
      <c r="AHH41" s="52"/>
      <c r="AHI41" s="52"/>
      <c r="AHJ41" s="52"/>
      <c r="AHK41" s="52"/>
      <c r="AHL41" s="52"/>
      <c r="AHM41" s="52"/>
      <c r="AHN41" s="52"/>
      <c r="AHO41" s="52"/>
      <c r="AHP41" s="52"/>
      <c r="AHQ41" s="52"/>
      <c r="AHR41" s="52"/>
      <c r="AHS41" s="52"/>
      <c r="AHT41" s="52"/>
      <c r="AHU41" s="52"/>
      <c r="AHV41" s="52"/>
      <c r="AHW41" s="52"/>
      <c r="AHX41" s="52"/>
      <c r="AHY41" s="52"/>
      <c r="AHZ41" s="52"/>
      <c r="AIA41" s="52"/>
      <c r="AIB41" s="52"/>
      <c r="AIC41" s="52"/>
      <c r="AID41" s="52"/>
      <c r="AIE41" s="52"/>
      <c r="AIF41" s="52"/>
      <c r="AIG41" s="52"/>
      <c r="AIH41" s="52"/>
      <c r="AII41" s="52"/>
      <c r="AIJ41" s="52"/>
      <c r="AIK41" s="52"/>
      <c r="AIL41" s="52"/>
      <c r="AIM41" s="52"/>
      <c r="AIN41" s="52"/>
      <c r="AIO41" s="52"/>
      <c r="AIP41" s="52"/>
      <c r="AIQ41" s="52"/>
      <c r="AIR41" s="52"/>
      <c r="AIS41" s="52"/>
      <c r="AIT41" s="52"/>
      <c r="AIU41" s="52"/>
      <c r="AIV41" s="52"/>
      <c r="AIW41" s="52"/>
      <c r="AIX41" s="52"/>
      <c r="AIY41" s="52"/>
      <c r="AIZ41" s="52"/>
      <c r="AJA41" s="52"/>
      <c r="AJB41" s="52"/>
      <c r="AJC41" s="52"/>
      <c r="AJD41" s="52"/>
      <c r="AJE41" s="52"/>
      <c r="AJF41" s="52"/>
      <c r="AJG41" s="52"/>
      <c r="AJH41" s="52"/>
      <c r="AJI41" s="52"/>
      <c r="AJJ41" s="52"/>
      <c r="AJK41" s="52"/>
      <c r="AJL41" s="52"/>
      <c r="AJM41" s="52"/>
      <c r="AJN41" s="52"/>
      <c r="AJO41" s="52"/>
      <c r="AJP41" s="52"/>
      <c r="AJQ41" s="52"/>
      <c r="AJR41" s="52"/>
      <c r="AJS41" s="52"/>
      <c r="AJT41" s="52"/>
      <c r="AJU41" s="52"/>
      <c r="AJV41" s="52"/>
      <c r="AJW41" s="52"/>
      <c r="AJX41" s="52"/>
      <c r="AJY41" s="52"/>
      <c r="AJZ41" s="52"/>
      <c r="AKA41" s="52"/>
      <c r="AKB41" s="52"/>
      <c r="AKC41" s="52"/>
      <c r="AKD41" s="52"/>
      <c r="AKE41" s="52"/>
      <c r="AKF41" s="52"/>
      <c r="AKG41" s="52"/>
      <c r="AKH41" s="52"/>
      <c r="AKI41" s="52"/>
      <c r="AKJ41" s="52"/>
      <c r="AKK41" s="52"/>
      <c r="AKL41" s="52"/>
      <c r="AKM41" s="52"/>
      <c r="AKN41" s="52"/>
      <c r="AKO41" s="52"/>
      <c r="AKP41" s="52"/>
      <c r="AKQ41" s="52"/>
      <c r="AKR41" s="52"/>
      <c r="AKS41" s="52"/>
      <c r="AKT41" s="52"/>
      <c r="AKU41" s="52"/>
      <c r="AKV41" s="52"/>
      <c r="AKW41" s="52"/>
      <c r="AKX41" s="52"/>
      <c r="AKY41" s="52"/>
      <c r="AKZ41" s="52"/>
      <c r="ALA41" s="52"/>
      <c r="ALB41" s="52"/>
      <c r="ALC41" s="52"/>
      <c r="ALD41" s="52"/>
      <c r="ALE41" s="52"/>
      <c r="ALF41" s="52"/>
      <c r="ALG41" s="52"/>
      <c r="ALH41" s="52"/>
      <c r="ALI41" s="52"/>
      <c r="ALJ41" s="52"/>
      <c r="ALK41" s="52"/>
      <c r="ALL41" s="52"/>
      <c r="ALM41" s="52"/>
      <c r="ALN41" s="52"/>
      <c r="ALO41" s="52"/>
      <c r="ALP41" s="52"/>
      <c r="ALQ41" s="52"/>
      <c r="ALR41" s="52"/>
      <c r="ALS41" s="52"/>
      <c r="ALT41" s="52"/>
      <c r="ALU41" s="52"/>
      <c r="ALV41" s="52"/>
      <c r="ALW41" s="52"/>
      <c r="ALX41" s="52"/>
      <c r="ALY41" s="52"/>
      <c r="ALZ41" s="52"/>
      <c r="AMA41" s="52"/>
      <c r="AMB41" s="52"/>
      <c r="AMC41" s="52"/>
      <c r="AMD41" s="52"/>
      <c r="AME41" s="52"/>
      <c r="AMF41" s="52"/>
      <c r="AMG41" s="52"/>
      <c r="AMH41" s="52"/>
      <c r="AMI41" s="52"/>
      <c r="AMJ41" s="52"/>
    </row>
    <row r="42" spans="1:1024" x14ac:dyDescent="0.2">
      <c r="A42" s="309"/>
      <c r="B42" s="391"/>
      <c r="C42" s="84" t="s">
        <v>575</v>
      </c>
      <c r="D42" s="45">
        <f>SUM(D40:D41)</f>
        <v>16855.275000000001</v>
      </c>
      <c r="E42" s="45">
        <f>SUM(E40:E40)</f>
        <v>1266.5</v>
      </c>
      <c r="F42" s="108">
        <f>(D42-E42)/E42</f>
        <v>12.308547177260166</v>
      </c>
      <c r="G42" s="79">
        <f>SUM(G40:G40)</f>
        <v>3070.9699736031671</v>
      </c>
      <c r="H42" s="108">
        <f t="shared" si="3"/>
        <v>1.4247690277166736</v>
      </c>
    </row>
    <row r="43" spans="1:1024" x14ac:dyDescent="0.2">
      <c r="A43" s="309"/>
      <c r="B43" s="84" t="s">
        <v>464</v>
      </c>
      <c r="C43" s="84"/>
      <c r="D43" s="45">
        <f>D42+D39+D14+D8</f>
        <v>18507844.164230004</v>
      </c>
      <c r="E43" s="45">
        <f>E42+E39+E14+E8</f>
        <v>17863534.936310001</v>
      </c>
      <c r="F43" s="108">
        <f t="shared" si="2"/>
        <v>3.6068405845606707E-2</v>
      </c>
      <c r="G43" s="45">
        <f>G42+G39+G14+G8</f>
        <v>17880330.557226673</v>
      </c>
      <c r="H43" s="139">
        <f>(G43-E43)/E43</f>
        <v>9.4021821417510857E-4</v>
      </c>
      <c r="J43" s="109"/>
    </row>
    <row r="44" spans="1:1024" ht="11.25" customHeight="1" x14ac:dyDescent="0.2">
      <c r="A44" s="309" t="s">
        <v>125</v>
      </c>
      <c r="B44" s="382" t="s">
        <v>126</v>
      </c>
      <c r="C44" s="56" t="s">
        <v>369</v>
      </c>
      <c r="D44" s="185">
        <f>'QA8'!G45</f>
        <v>12269009.630000001</v>
      </c>
      <c r="E44" s="40">
        <v>15481795.34</v>
      </c>
      <c r="F44" s="43">
        <f t="shared" si="2"/>
        <v>-0.20752022872303383</v>
      </c>
      <c r="G44" s="171">
        <v>12215384.307965182</v>
      </c>
      <c r="H44" s="43">
        <f t="shared" si="3"/>
        <v>-0.21098399509231713</v>
      </c>
    </row>
    <row r="45" spans="1:1024" x14ac:dyDescent="0.2">
      <c r="A45" s="309"/>
      <c r="B45" s="382"/>
      <c r="C45" s="56" t="s">
        <v>381</v>
      </c>
      <c r="D45" s="185">
        <f>'QA8'!G46</f>
        <v>2437410.2420000001</v>
      </c>
      <c r="E45" s="40">
        <v>915812.27</v>
      </c>
      <c r="F45" s="43">
        <f t="shared" si="2"/>
        <v>1.6614736686155123</v>
      </c>
      <c r="G45" s="171">
        <v>3169245.8084880342</v>
      </c>
      <c r="H45" s="43">
        <f t="shared" si="3"/>
        <v>2.4605845677171745</v>
      </c>
    </row>
    <row r="46" spans="1:1024" x14ac:dyDescent="0.2">
      <c r="A46" s="309"/>
      <c r="B46" s="382"/>
      <c r="C46" s="56" t="s">
        <v>371</v>
      </c>
      <c r="D46" s="171">
        <f>'QA8'!G47</f>
        <v>3358.84</v>
      </c>
      <c r="E46" s="169">
        <v>2040</v>
      </c>
      <c r="F46" s="43">
        <f t="shared" si="2"/>
        <v>0.64649019607843139</v>
      </c>
      <c r="G46" s="171">
        <v>3082.0690909090913</v>
      </c>
      <c r="H46" s="43">
        <f t="shared" si="3"/>
        <v>0.51081818181818206</v>
      </c>
    </row>
    <row r="47" spans="1:1024" x14ac:dyDescent="0.2">
      <c r="A47" s="309"/>
      <c r="B47" s="382"/>
      <c r="C47" s="56" t="s">
        <v>372</v>
      </c>
      <c r="D47" s="171">
        <f>'QA8'!G48</f>
        <v>131105.76999999999</v>
      </c>
      <c r="E47" s="40">
        <v>129843</v>
      </c>
      <c r="F47" s="43">
        <f t="shared" si="2"/>
        <v>9.7253606278350745E-3</v>
      </c>
      <c r="G47" s="171">
        <v>300842.55900000001</v>
      </c>
      <c r="H47" s="43">
        <f t="shared" si="3"/>
        <v>1.3169717196922437</v>
      </c>
    </row>
    <row r="48" spans="1:1024" x14ac:dyDescent="0.2">
      <c r="A48" s="309"/>
      <c r="B48" s="382"/>
      <c r="C48" s="84" t="s">
        <v>373</v>
      </c>
      <c r="D48" s="45">
        <f>SUM(D44:D47)</f>
        <v>14840884.482000001</v>
      </c>
      <c r="E48" s="45">
        <f>SUM(E44:E47)</f>
        <v>16529490.609999999</v>
      </c>
      <c r="F48" s="108">
        <f t="shared" si="2"/>
        <v>-0.10215717881701852</v>
      </c>
      <c r="G48" s="45">
        <f>SUM(G44:G47)</f>
        <v>15688554.744544124</v>
      </c>
      <c r="H48" s="108">
        <f t="shared" si="3"/>
        <v>-5.0874880859736016E-2</v>
      </c>
    </row>
    <row r="49" spans="1:10" ht="12" customHeight="1" x14ac:dyDescent="0.2">
      <c r="A49" s="309"/>
      <c r="B49" s="392" t="s">
        <v>127</v>
      </c>
      <c r="C49" s="56" t="s">
        <v>374</v>
      </c>
      <c r="D49" s="171">
        <f>'QA8'!G50</f>
        <v>75</v>
      </c>
      <c r="E49" s="40">
        <v>94</v>
      </c>
      <c r="F49" s="43">
        <f t="shared" si="2"/>
        <v>-0.20212765957446807</v>
      </c>
      <c r="G49" s="171">
        <v>75.2</v>
      </c>
      <c r="H49" s="43">
        <f t="shared" si="3"/>
        <v>-0.19999999999999998</v>
      </c>
    </row>
    <row r="50" spans="1:10" x14ac:dyDescent="0.2">
      <c r="A50" s="309"/>
      <c r="B50" s="393"/>
      <c r="C50" s="56" t="s">
        <v>375</v>
      </c>
      <c r="D50" s="171">
        <f>'QA8'!G51</f>
        <v>750</v>
      </c>
      <c r="E50" s="40">
        <v>1350</v>
      </c>
      <c r="F50" s="43">
        <f t="shared" si="2"/>
        <v>-0.44444444444444442</v>
      </c>
      <c r="G50" s="171">
        <v>750</v>
      </c>
      <c r="H50" s="43">
        <f t="shared" si="3"/>
        <v>-0.44444444444444442</v>
      </c>
    </row>
    <row r="51" spans="1:10" x14ac:dyDescent="0.2">
      <c r="A51" s="309"/>
      <c r="B51" s="394"/>
      <c r="C51" s="84" t="s">
        <v>376</v>
      </c>
      <c r="D51" s="45">
        <f>SUM(D49:D50)</f>
        <v>825</v>
      </c>
      <c r="E51" s="45">
        <f>SUM(E49:E50)</f>
        <v>1444</v>
      </c>
      <c r="F51" s="108">
        <f t="shared" si="2"/>
        <v>-0.42867036011080334</v>
      </c>
      <c r="G51" s="45">
        <f>SUM(G49:G50)</f>
        <v>825.2</v>
      </c>
      <c r="H51" s="108">
        <f t="shared" si="3"/>
        <v>-0.42853185595567866</v>
      </c>
    </row>
    <row r="52" spans="1:10" x14ac:dyDescent="0.2">
      <c r="A52" s="309"/>
      <c r="B52" s="84" t="s">
        <v>32</v>
      </c>
      <c r="C52" s="166"/>
      <c r="D52" s="45">
        <f>D48+D51</f>
        <v>14841709.482000001</v>
      </c>
      <c r="E52" s="45">
        <f>E48+E51</f>
        <v>16530934.609999999</v>
      </c>
      <c r="F52" s="108">
        <f t="shared" si="2"/>
        <v>-0.10218570019496306</v>
      </c>
      <c r="G52" s="45">
        <f>G48+G51</f>
        <v>15689379.944544123</v>
      </c>
      <c r="H52" s="108">
        <f t="shared" si="3"/>
        <v>-5.0907869718799639E-2</v>
      </c>
      <c r="J52" s="109"/>
    </row>
    <row r="53" spans="1:10" ht="11.25" customHeight="1" x14ac:dyDescent="0.2">
      <c r="A53" s="383" t="s">
        <v>128</v>
      </c>
      <c r="B53" s="383"/>
      <c r="C53" s="383"/>
      <c r="D53" s="45">
        <f>D52+D43</f>
        <v>33349553.646230005</v>
      </c>
      <c r="E53" s="45">
        <f>E52+E43</f>
        <v>34394469.54631</v>
      </c>
      <c r="F53" s="108">
        <f t="shared" si="2"/>
        <v>-3.0380346429622399E-2</v>
      </c>
      <c r="G53" s="45">
        <f>G52+G43</f>
        <v>33569710.501770794</v>
      </c>
      <c r="H53" s="108">
        <f t="shared" si="3"/>
        <v>-2.3979408765956379E-2</v>
      </c>
    </row>
    <row r="54" spans="1:10" x14ac:dyDescent="0.2">
      <c r="A54" s="296" t="s">
        <v>522</v>
      </c>
      <c r="B54" s="296"/>
      <c r="C54" s="296"/>
      <c r="D54" s="296"/>
      <c r="E54" s="296"/>
      <c r="F54" s="296"/>
      <c r="G54" s="296"/>
      <c r="H54" s="296"/>
    </row>
  </sheetData>
  <mergeCells count="12">
    <mergeCell ref="A44:A52"/>
    <mergeCell ref="B44:B48"/>
    <mergeCell ref="A53:C53"/>
    <mergeCell ref="A54:H54"/>
    <mergeCell ref="B49:B51"/>
    <mergeCell ref="A1:H1"/>
    <mergeCell ref="A2:C2"/>
    <mergeCell ref="A3:A43"/>
    <mergeCell ref="B3:B8"/>
    <mergeCell ref="B9:B14"/>
    <mergeCell ref="B15:B39"/>
    <mergeCell ref="B40:B4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MJ14"/>
  <sheetViews>
    <sheetView workbookViewId="0">
      <selection activeCell="B2" sqref="B2"/>
    </sheetView>
  </sheetViews>
  <sheetFormatPr baseColWidth="10" defaultColWidth="11" defaultRowHeight="12.75" x14ac:dyDescent="0.2"/>
  <cols>
    <col min="1" max="1" width="37.7109375" style="1" customWidth="1"/>
    <col min="2" max="2" width="15.7109375" style="1" customWidth="1"/>
    <col min="3" max="3" width="11.140625" style="1" customWidth="1"/>
    <col min="4" max="5" width="13.28515625" style="1" customWidth="1"/>
    <col min="6" max="6" width="12.28515625" style="1" customWidth="1"/>
    <col min="7" max="1024" width="11" style="1"/>
  </cols>
  <sheetData>
    <row r="1" spans="1:1024" x14ac:dyDescent="0.2">
      <c r="A1" s="295" t="s">
        <v>383</v>
      </c>
      <c r="B1" s="295"/>
      <c r="C1" s="5"/>
      <c r="D1" s="5"/>
      <c r="E1" s="5"/>
      <c r="G1" s="6"/>
    </row>
    <row r="2" spans="1:1024" ht="17.25" customHeight="1" x14ac:dyDescent="0.25">
      <c r="A2" s="7"/>
      <c r="B2" s="265" t="s">
        <v>20</v>
      </c>
      <c r="C2" s="177"/>
      <c r="D2" s="5"/>
      <c r="E2" s="5"/>
      <c r="AMI2"/>
      <c r="AMJ2"/>
    </row>
    <row r="3" spans="1:1024" x14ac:dyDescent="0.2">
      <c r="A3" s="8" t="s">
        <v>464</v>
      </c>
      <c r="B3" s="14">
        <f>Q11a!B3</f>
        <v>18507844.164230004</v>
      </c>
      <c r="C3" s="10"/>
      <c r="D3" s="27"/>
      <c r="E3" s="28"/>
      <c r="F3" s="29"/>
      <c r="G3" s="13"/>
    </row>
    <row r="4" spans="1:1024" x14ac:dyDescent="0.2">
      <c r="A4" s="8" t="s">
        <v>465</v>
      </c>
      <c r="B4" s="14">
        <f>Q11a!B4</f>
        <v>14841709.482000001</v>
      </c>
      <c r="C4" s="10"/>
      <c r="D4" s="30"/>
      <c r="E4" s="28"/>
      <c r="F4" s="29"/>
      <c r="G4" s="13"/>
    </row>
    <row r="5" spans="1:1024" x14ac:dyDescent="0.2">
      <c r="A5" s="15" t="s">
        <v>33</v>
      </c>
      <c r="B5" s="16">
        <f>B3+B4</f>
        <v>33349553.646230005</v>
      </c>
      <c r="C5" s="17"/>
      <c r="D5" s="31"/>
      <c r="E5" s="32"/>
      <c r="F5" s="33"/>
      <c r="G5" s="20"/>
    </row>
    <row r="6" spans="1:1024" x14ac:dyDescent="0.2">
      <c r="A6" s="8" t="s">
        <v>23</v>
      </c>
      <c r="B6" s="14">
        <v>20719401.477506362</v>
      </c>
      <c r="C6" s="10"/>
      <c r="D6" s="27"/>
      <c r="E6" s="34"/>
      <c r="F6" s="35"/>
      <c r="G6" s="13"/>
    </row>
    <row r="7" spans="1:1024" x14ac:dyDescent="0.2">
      <c r="A7" s="22" t="s">
        <v>24</v>
      </c>
      <c r="B7" s="36">
        <f>B5-B6</f>
        <v>12630152.168723643</v>
      </c>
      <c r="C7" s="17"/>
      <c r="D7" s="31"/>
      <c r="G7" s="20"/>
    </row>
    <row r="8" spans="1:1024" x14ac:dyDescent="0.2">
      <c r="A8" s="8" t="s">
        <v>25</v>
      </c>
      <c r="B8" s="14">
        <v>1406318.32</v>
      </c>
      <c r="C8" s="10"/>
      <c r="D8" s="34"/>
      <c r="E8" s="28"/>
      <c r="F8" s="34"/>
      <c r="G8" s="13"/>
    </row>
    <row r="9" spans="1:1024" x14ac:dyDescent="0.2">
      <c r="A9" s="8" t="s">
        <v>26</v>
      </c>
      <c r="B9" s="14">
        <v>109515.4247290504</v>
      </c>
      <c r="C9" s="10"/>
      <c r="D9" s="34"/>
      <c r="E9" s="29"/>
      <c r="F9" s="35"/>
      <c r="G9" s="13"/>
    </row>
    <row r="10" spans="1:1024" x14ac:dyDescent="0.2">
      <c r="A10" s="22" t="s">
        <v>27</v>
      </c>
      <c r="B10" s="36">
        <f>B7+B8-B9</f>
        <v>13926955.063994592</v>
      </c>
      <c r="C10" s="17"/>
      <c r="D10" s="33"/>
      <c r="G10" s="20"/>
    </row>
    <row r="11" spans="1:1024" x14ac:dyDescent="0.2">
      <c r="A11" s="8" t="s">
        <v>28</v>
      </c>
      <c r="B11" s="14">
        <v>2596105.7252013646</v>
      </c>
      <c r="C11" s="10"/>
      <c r="D11" s="34"/>
      <c r="E11" s="25"/>
      <c r="F11" s="35"/>
      <c r="G11" s="13"/>
    </row>
    <row r="12" spans="1:1024" x14ac:dyDescent="0.2">
      <c r="A12" s="22" t="s">
        <v>34</v>
      </c>
      <c r="B12" s="36">
        <f>B10-B11</f>
        <v>11330849.338793227</v>
      </c>
      <c r="C12" s="17"/>
      <c r="D12" s="37"/>
      <c r="E12" s="25"/>
      <c r="F12" s="33"/>
      <c r="G12" s="20"/>
    </row>
    <row r="13" spans="1:1024" x14ac:dyDescent="0.2">
      <c r="A13" s="296" t="s">
        <v>469</v>
      </c>
      <c r="B13" s="296"/>
      <c r="C13" s="17"/>
      <c r="D13" s="38"/>
      <c r="E13" s="32"/>
      <c r="F13" s="38"/>
      <c r="G13" s="20"/>
    </row>
    <row r="14" spans="1:1024" x14ac:dyDescent="0.2">
      <c r="A14" s="297" t="s">
        <v>31</v>
      </c>
      <c r="B14" s="297"/>
      <c r="C14" s="17"/>
      <c r="D14" s="38"/>
      <c r="E14" s="32"/>
      <c r="F14" s="38"/>
      <c r="G14" s="20"/>
    </row>
  </sheetData>
  <mergeCells count="3">
    <mergeCell ref="A1:B1"/>
    <mergeCell ref="A13:B13"/>
    <mergeCell ref="A14:B1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MJ11"/>
  <sheetViews>
    <sheetView workbookViewId="0">
      <selection activeCell="B2" sqref="B2:G2"/>
    </sheetView>
  </sheetViews>
  <sheetFormatPr baseColWidth="10" defaultColWidth="11" defaultRowHeight="12.75" x14ac:dyDescent="0.2"/>
  <cols>
    <col min="1" max="1" width="27.42578125" style="1" customWidth="1"/>
    <col min="2" max="2" width="11" style="1"/>
    <col min="3" max="3" width="11.140625" style="1" customWidth="1"/>
    <col min="4" max="4" width="13.28515625" style="1" customWidth="1"/>
    <col min="5" max="5" width="13.42578125" style="1" customWidth="1"/>
    <col min="6" max="6" width="11" style="1"/>
    <col min="7" max="7" width="8.140625" style="1" customWidth="1"/>
    <col min="8" max="1024" width="11" style="1"/>
  </cols>
  <sheetData>
    <row r="1" spans="1:10" x14ac:dyDescent="0.2">
      <c r="A1" s="295" t="s">
        <v>385</v>
      </c>
      <c r="B1" s="295"/>
      <c r="C1" s="295"/>
      <c r="D1" s="295"/>
      <c r="E1" s="295"/>
      <c r="F1" s="295"/>
      <c r="G1" s="295"/>
    </row>
    <row r="2" spans="1:10" ht="35.25" customHeight="1" x14ac:dyDescent="0.25">
      <c r="A2" s="7"/>
      <c r="B2" s="266" t="s">
        <v>466</v>
      </c>
      <c r="C2" s="266" t="s">
        <v>467</v>
      </c>
      <c r="D2" s="266" t="s">
        <v>470</v>
      </c>
      <c r="E2" s="266" t="s">
        <v>468</v>
      </c>
      <c r="F2" s="266" t="s">
        <v>471</v>
      </c>
      <c r="G2" s="266" t="s">
        <v>35</v>
      </c>
      <c r="I2" s="39"/>
      <c r="J2" s="184"/>
    </row>
    <row r="3" spans="1:10" x14ac:dyDescent="0.2">
      <c r="A3" s="8" t="s">
        <v>21</v>
      </c>
      <c r="B3" s="227">
        <f>'QA2'!C136</f>
        <v>143810246.37306812</v>
      </c>
      <c r="C3" s="40">
        <f>'QA2'!D136</f>
        <v>143649345.84914404</v>
      </c>
      <c r="D3" s="62">
        <f>(B3-C3)/C3</f>
        <v>1.120092284256241E-3</v>
      </c>
      <c r="E3" s="42">
        <f>'QA2'!F136</f>
        <v>136640458.41973779</v>
      </c>
      <c r="F3" s="43">
        <f>(E3-C3)/C3</f>
        <v>-4.8791641813438993E-2</v>
      </c>
      <c r="G3" s="44">
        <f>C3/E3</f>
        <v>1.0512943787693982</v>
      </c>
      <c r="I3" s="39"/>
    </row>
    <row r="4" spans="1:10" x14ac:dyDescent="0.2">
      <c r="A4" s="8" t="s">
        <v>22</v>
      </c>
      <c r="B4" s="14">
        <f>'Q7'!C28</f>
        <v>56780837.87390466</v>
      </c>
      <c r="C4" s="40">
        <f>'Q7'!D28</f>
        <v>60074266.175743923</v>
      </c>
      <c r="D4" s="202">
        <f>(B4-C4)/C4</f>
        <v>-5.4822613932636662E-2</v>
      </c>
      <c r="E4" s="42">
        <f>'Q7'!F28</f>
        <v>56476131.968118295</v>
      </c>
      <c r="F4" s="43">
        <f>(E4-C4)/C4</f>
        <v>-5.9894767538224869E-2</v>
      </c>
      <c r="G4" s="44">
        <f>C4/E4</f>
        <v>1.0637107054296289</v>
      </c>
      <c r="I4" s="30"/>
    </row>
    <row r="5" spans="1:10" x14ac:dyDescent="0.2">
      <c r="A5" s="15" t="s">
        <v>463</v>
      </c>
      <c r="B5" s="16">
        <f>SUM(B3:B4)</f>
        <v>200591084.2469728</v>
      </c>
      <c r="C5" s="16">
        <f>SUM(C3:C4)</f>
        <v>203723612.02488798</v>
      </c>
      <c r="D5" s="230">
        <f>(B5-C5)/C5</f>
        <v>-1.5376360878249562E-2</v>
      </c>
      <c r="E5" s="45">
        <f>SUM(E3:E4)</f>
        <v>193116590.38785607</v>
      </c>
      <c r="F5" s="46">
        <f>(E5-C5)/C5</f>
        <v>-5.2065745014063962E-2</v>
      </c>
      <c r="G5" s="47">
        <f>C5/E5</f>
        <v>1.0549254811082194</v>
      </c>
      <c r="I5" s="4"/>
    </row>
    <row r="6" spans="1:10" x14ac:dyDescent="0.2">
      <c r="A6" s="298" t="s">
        <v>469</v>
      </c>
      <c r="B6" s="298"/>
      <c r="C6" s="298"/>
      <c r="D6" s="298"/>
      <c r="E6" s="298"/>
      <c r="F6" s="298"/>
      <c r="G6" s="298"/>
      <c r="I6" s="4"/>
    </row>
    <row r="9" spans="1:10" x14ac:dyDescent="0.2">
      <c r="C9" s="229"/>
    </row>
    <row r="11" spans="1:10" ht="12.75" customHeight="1" x14ac:dyDescent="0.2"/>
  </sheetData>
  <mergeCells count="2">
    <mergeCell ref="A1:G1"/>
    <mergeCell ref="A6:G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MJ26"/>
  <sheetViews>
    <sheetView workbookViewId="0">
      <selection activeCell="E32" sqref="E32"/>
    </sheetView>
  </sheetViews>
  <sheetFormatPr baseColWidth="10" defaultColWidth="11" defaultRowHeight="12.75" x14ac:dyDescent="0.2"/>
  <cols>
    <col min="1" max="1" width="24.140625" style="1" customWidth="1"/>
    <col min="2" max="6" width="9.7109375" style="1" customWidth="1"/>
    <col min="7" max="7" width="17.28515625" style="1" customWidth="1"/>
    <col min="8" max="8" width="10.42578125" style="1" customWidth="1"/>
    <col min="9" max="1024" width="11" style="1"/>
  </cols>
  <sheetData>
    <row r="1" spans="1:8" x14ac:dyDescent="0.2">
      <c r="A1" s="299" t="s">
        <v>584</v>
      </c>
      <c r="B1" s="299"/>
      <c r="C1" s="299"/>
      <c r="D1" s="299"/>
      <c r="E1" s="299"/>
      <c r="F1" s="26"/>
    </row>
    <row r="2" spans="1:8" ht="33.75" customHeight="1" x14ac:dyDescent="0.25">
      <c r="A2" s="53"/>
      <c r="B2" s="266" t="s">
        <v>473</v>
      </c>
      <c r="C2" s="266" t="s">
        <v>474</v>
      </c>
      <c r="D2" s="266" t="s">
        <v>36</v>
      </c>
      <c r="E2" s="266" t="s">
        <v>37</v>
      </c>
      <c r="F2" s="5"/>
      <c r="G2" s="181"/>
    </row>
    <row r="3" spans="1:8" ht="11.25" customHeight="1" x14ac:dyDescent="0.2">
      <c r="A3" s="54" t="s">
        <v>38</v>
      </c>
      <c r="B3" s="40"/>
      <c r="C3" s="40">
        <f>'QA1'!D10</f>
        <v>41498</v>
      </c>
      <c r="D3" s="40">
        <f>'QA1'!E10</f>
        <v>47147</v>
      </c>
      <c r="E3" s="40">
        <f>'QA1'!F10</f>
        <v>11268118.899999999</v>
      </c>
      <c r="G3" s="30"/>
      <c r="H3" s="29"/>
    </row>
    <row r="4" spans="1:8" ht="11.25" customHeight="1" x14ac:dyDescent="0.2">
      <c r="A4" s="54" t="s">
        <v>39</v>
      </c>
      <c r="B4" s="40"/>
      <c r="C4" s="40">
        <f>'QA1'!D15</f>
        <v>2600</v>
      </c>
      <c r="D4" s="40">
        <f>'QA1'!E15</f>
        <v>2270</v>
      </c>
      <c r="E4" s="40">
        <f>'QA1'!F15</f>
        <v>669290.89999999991</v>
      </c>
      <c r="G4" s="39"/>
      <c r="H4" s="29"/>
    </row>
    <row r="5" spans="1:8" ht="11.25" customHeight="1" x14ac:dyDescent="0.2">
      <c r="A5" s="54" t="s">
        <v>40</v>
      </c>
      <c r="B5" s="40"/>
      <c r="C5" s="40">
        <f>'QA1'!D25</f>
        <v>6642</v>
      </c>
      <c r="D5" s="40">
        <f>'QA1'!E25</f>
        <v>62771</v>
      </c>
      <c r="E5" s="40">
        <f>'QA1'!F25</f>
        <v>3357000.9</v>
      </c>
      <c r="G5" s="39"/>
      <c r="H5" s="29"/>
    </row>
    <row r="6" spans="1:8" ht="11.25" customHeight="1" x14ac:dyDescent="0.2">
      <c r="A6" s="54" t="s">
        <v>41</v>
      </c>
      <c r="B6" s="40"/>
      <c r="C6" s="186">
        <f>'QA1'!D28</f>
        <v>1377</v>
      </c>
      <c r="D6" s="186">
        <f>'QA1'!E28</f>
        <v>49630</v>
      </c>
      <c r="E6" s="186">
        <f>'QA1'!F28</f>
        <v>13936019.600000001</v>
      </c>
      <c r="G6" s="39"/>
      <c r="H6" s="29"/>
    </row>
    <row r="7" spans="1:8" ht="11.25" customHeight="1" x14ac:dyDescent="0.2">
      <c r="A7" s="54" t="s">
        <v>54</v>
      </c>
      <c r="B7" s="40"/>
      <c r="C7" s="40">
        <f>'QA1'!D32</f>
        <v>80</v>
      </c>
      <c r="D7" s="40">
        <f>'QA1'!E32</f>
        <v>243</v>
      </c>
      <c r="E7" s="40">
        <f>'QA1'!F32</f>
        <v>107158.9</v>
      </c>
      <c r="G7" s="39"/>
      <c r="H7" s="29"/>
    </row>
    <row r="8" spans="1:8" ht="11.25" customHeight="1" x14ac:dyDescent="0.2">
      <c r="A8" s="54" t="s">
        <v>42</v>
      </c>
      <c r="B8" s="40"/>
      <c r="C8" s="186">
        <f>'QA1'!D38</f>
        <v>9.31</v>
      </c>
      <c r="D8" s="186"/>
      <c r="E8" s="186">
        <f>'QA1'!F38</f>
        <v>7622672.8100000005</v>
      </c>
      <c r="G8" s="39"/>
      <c r="H8" s="29"/>
    </row>
    <row r="9" spans="1:8" ht="11.25" customHeight="1" x14ac:dyDescent="0.2">
      <c r="A9" s="54" t="s">
        <v>43</v>
      </c>
      <c r="B9" s="40"/>
      <c r="C9" s="40">
        <f>'QA1'!D80</f>
        <v>1792.29</v>
      </c>
      <c r="D9" s="40">
        <f>'QA1'!E80</f>
        <v>38408</v>
      </c>
      <c r="E9" s="40">
        <f>'QA1'!F80</f>
        <v>34748505.073343106</v>
      </c>
      <c r="H9" s="29"/>
    </row>
    <row r="10" spans="1:8" ht="11.25" customHeight="1" x14ac:dyDescent="0.2">
      <c r="A10" s="54" t="s">
        <v>44</v>
      </c>
      <c r="B10" s="40">
        <f>'QA1'!C97</f>
        <v>2130</v>
      </c>
      <c r="C10" s="40">
        <f>'QA1'!D97</f>
        <v>1593</v>
      </c>
      <c r="D10" s="40">
        <f>'QA1'!E97</f>
        <v>9609</v>
      </c>
      <c r="E10" s="40">
        <f>'QA1'!F97</f>
        <v>4714591.4821319068</v>
      </c>
      <c r="H10" s="29"/>
    </row>
    <row r="11" spans="1:8" ht="11.25" customHeight="1" x14ac:dyDescent="0.2">
      <c r="A11" s="54" t="s">
        <v>45</v>
      </c>
      <c r="B11" s="40">
        <f>'QA1'!C121</f>
        <v>27248</v>
      </c>
      <c r="C11" s="40">
        <f>'QA1'!D121</f>
        <v>15051</v>
      </c>
      <c r="D11" s="40">
        <f>'QA1'!E121</f>
        <v>3766</v>
      </c>
      <c r="E11" s="40">
        <f>'QA1'!F121</f>
        <v>3483945.9875930874</v>
      </c>
      <c r="H11" s="29"/>
    </row>
    <row r="12" spans="1:8" ht="11.25" customHeight="1" x14ac:dyDescent="0.2">
      <c r="A12" s="54" t="s">
        <v>46</v>
      </c>
      <c r="B12" s="40">
        <f>'QA1'!C124</f>
        <v>8524</v>
      </c>
      <c r="C12" s="40">
        <f>'QA1'!D124</f>
        <v>5447</v>
      </c>
      <c r="D12" s="40">
        <f>'QA1'!E124</f>
        <v>5202</v>
      </c>
      <c r="E12" s="40">
        <f>'QA1'!F124</f>
        <v>114537.60000000001</v>
      </c>
      <c r="H12" s="29"/>
    </row>
    <row r="13" spans="1:8" ht="11.25" customHeight="1" x14ac:dyDescent="0.2">
      <c r="A13" s="54" t="s">
        <v>47</v>
      </c>
      <c r="B13" s="40"/>
      <c r="C13" s="40"/>
      <c r="D13" s="40">
        <f>'QA1'!E128</f>
        <v>690</v>
      </c>
      <c r="E13" s="40">
        <f>'QA1'!F128</f>
        <v>3303603.5</v>
      </c>
      <c r="H13" s="29"/>
    </row>
    <row r="14" spans="1:8" ht="11.25" customHeight="1" x14ac:dyDescent="0.2">
      <c r="A14" s="54" t="s">
        <v>48</v>
      </c>
      <c r="B14" s="40">
        <f>'QA1'!C131</f>
        <v>2315</v>
      </c>
      <c r="C14" s="40">
        <f>'QA1'!D131</f>
        <v>2029</v>
      </c>
      <c r="D14" s="40">
        <f>'QA1'!E131</f>
        <v>9999</v>
      </c>
      <c r="E14" s="40">
        <f>'QA1'!F131</f>
        <v>144175.20000000001</v>
      </c>
      <c r="H14" s="29"/>
    </row>
    <row r="15" spans="1:8" ht="11.25" customHeight="1" x14ac:dyDescent="0.2">
      <c r="A15" s="54" t="s">
        <v>49</v>
      </c>
      <c r="B15" s="40">
        <f>'QA1'!C134</f>
        <v>13022</v>
      </c>
      <c r="C15" s="40">
        <f>'QA1'!D134</f>
        <v>10871</v>
      </c>
      <c r="D15" s="40">
        <f>'QA1'!E134</f>
        <v>17861</v>
      </c>
      <c r="E15" s="40">
        <f>'QA1'!F134</f>
        <v>23507095.800000001</v>
      </c>
      <c r="H15" s="29"/>
    </row>
    <row r="16" spans="1:8" ht="11.25" customHeight="1" x14ac:dyDescent="0.2">
      <c r="A16" s="301" t="s">
        <v>52</v>
      </c>
      <c r="B16" s="302"/>
      <c r="C16" s="303"/>
      <c r="D16" s="267" t="s">
        <v>50</v>
      </c>
      <c r="E16" s="267" t="s">
        <v>51</v>
      </c>
      <c r="H16" s="29"/>
    </row>
    <row r="17" spans="1:8" ht="11.25" customHeight="1" x14ac:dyDescent="0.2">
      <c r="A17" s="304"/>
      <c r="B17" s="305"/>
      <c r="C17" s="306"/>
      <c r="D17" s="40">
        <f>'QA1'!E136</f>
        <v>57291</v>
      </c>
      <c r="E17" s="40">
        <f>'QA1'!F136</f>
        <v>36833529.719999999</v>
      </c>
      <c r="H17" s="29"/>
    </row>
    <row r="18" spans="1:8" ht="11.25" customHeight="1" x14ac:dyDescent="0.2">
      <c r="A18" s="55" t="s">
        <v>472</v>
      </c>
      <c r="B18" s="300">
        <f>SUM(E3:E15,E17)</f>
        <v>143810246.37306809</v>
      </c>
      <c r="C18" s="300"/>
      <c r="D18" s="300"/>
      <c r="E18" s="300"/>
      <c r="H18" s="29"/>
    </row>
    <row r="19" spans="1:8" ht="11.25" customHeight="1" x14ac:dyDescent="0.2">
      <c r="A19" s="296" t="s">
        <v>469</v>
      </c>
      <c r="B19" s="296"/>
      <c r="C19" s="296"/>
      <c r="D19" s="296"/>
      <c r="E19" s="296"/>
    </row>
    <row r="26" spans="1:8" ht="12.75" customHeight="1" x14ac:dyDescent="0.2"/>
  </sheetData>
  <mergeCells count="4">
    <mergeCell ref="A1:E1"/>
    <mergeCell ref="B18:E18"/>
    <mergeCell ref="A19:E19"/>
    <mergeCell ref="A16:C1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MJ18"/>
  <sheetViews>
    <sheetView workbookViewId="0">
      <selection activeCell="B2" sqref="B2:F2"/>
    </sheetView>
  </sheetViews>
  <sheetFormatPr baseColWidth="10" defaultColWidth="11" defaultRowHeight="12.75" x14ac:dyDescent="0.2"/>
  <cols>
    <col min="1" max="1" width="20.42578125" style="48" customWidth="1"/>
    <col min="2" max="1024" width="11" style="48"/>
  </cols>
  <sheetData>
    <row r="1" spans="1:10" x14ac:dyDescent="0.2">
      <c r="A1" s="299" t="s">
        <v>447</v>
      </c>
      <c r="B1" s="299"/>
      <c r="C1" s="299"/>
      <c r="D1" s="299"/>
      <c r="E1" s="299"/>
      <c r="F1" s="299"/>
    </row>
    <row r="2" spans="1:10" ht="33.75" x14ac:dyDescent="0.2">
      <c r="A2" s="56"/>
      <c r="B2" s="266" t="s">
        <v>466</v>
      </c>
      <c r="C2" s="266" t="s">
        <v>467</v>
      </c>
      <c r="D2" s="266" t="s">
        <v>475</v>
      </c>
      <c r="E2" s="266" t="s">
        <v>477</v>
      </c>
      <c r="F2" s="266" t="s">
        <v>476</v>
      </c>
      <c r="H2" s="226"/>
    </row>
    <row r="3" spans="1:10" x14ac:dyDescent="0.2">
      <c r="A3" s="57" t="s">
        <v>38</v>
      </c>
      <c r="B3" s="40">
        <f>'QA2'!C10</f>
        <v>11268118.899999999</v>
      </c>
      <c r="C3" s="58">
        <f>'QA2'!D10</f>
        <v>9869928</v>
      </c>
      <c r="D3" s="43">
        <f t="shared" ref="D3:D17" si="0">(B3-C3)/C3</f>
        <v>0.14166171222322985</v>
      </c>
      <c r="E3" s="59">
        <f>'QA2'!F10</f>
        <v>9349007.3000000007</v>
      </c>
      <c r="F3" s="43">
        <f t="shared" ref="F3:F17" si="1">(E3-C3)/C3</f>
        <v>-5.2778571434360946E-2</v>
      </c>
      <c r="G3" s="60"/>
      <c r="H3" s="30"/>
      <c r="I3" s="29"/>
      <c r="J3" s="29"/>
    </row>
    <row r="4" spans="1:10" x14ac:dyDescent="0.2">
      <c r="A4" s="57" t="s">
        <v>39</v>
      </c>
      <c r="B4" s="40">
        <f>'QA2'!C15</f>
        <v>669290.89999999991</v>
      </c>
      <c r="C4" s="40">
        <f>'QA2'!D15</f>
        <v>573976</v>
      </c>
      <c r="D4" s="43">
        <f t="shared" si="0"/>
        <v>0.16606077606032291</v>
      </c>
      <c r="E4" s="59">
        <f>'QA2'!F15</f>
        <v>633362</v>
      </c>
      <c r="F4" s="43">
        <f t="shared" si="1"/>
        <v>0.10346425634521304</v>
      </c>
      <c r="G4" s="61"/>
      <c r="H4" s="52"/>
      <c r="I4" s="29"/>
      <c r="J4" s="29"/>
    </row>
    <row r="5" spans="1:10" x14ac:dyDescent="0.2">
      <c r="A5" s="57" t="s">
        <v>40</v>
      </c>
      <c r="B5" s="40">
        <f>'QA2'!C25</f>
        <v>3357000.9</v>
      </c>
      <c r="C5" s="40">
        <f>'QA2'!D25</f>
        <v>15158180.476</v>
      </c>
      <c r="D5" s="43">
        <f t="shared" si="0"/>
        <v>-0.77853536542099155</v>
      </c>
      <c r="E5" s="59">
        <f>'QA2'!F25</f>
        <v>2195251.58</v>
      </c>
      <c r="F5" s="43">
        <f t="shared" si="1"/>
        <v>-0.85517710496482413</v>
      </c>
      <c r="G5" s="61"/>
      <c r="H5" s="52"/>
      <c r="I5" s="29"/>
      <c r="J5" s="29"/>
    </row>
    <row r="6" spans="1:10" x14ac:dyDescent="0.2">
      <c r="A6" s="57" t="s">
        <v>41</v>
      </c>
      <c r="B6" s="40">
        <f>'QA2'!C28</f>
        <v>13936019.600000001</v>
      </c>
      <c r="C6" s="40">
        <f>'QA2'!D28</f>
        <v>19181246.800000004</v>
      </c>
      <c r="D6" s="62">
        <f t="shared" si="0"/>
        <v>-0.27345600912658097</v>
      </c>
      <c r="E6" s="59">
        <f>'QA2'!F28</f>
        <v>18721856.501466282</v>
      </c>
      <c r="F6" s="43">
        <f t="shared" si="1"/>
        <v>-2.3949970683538813E-2</v>
      </c>
      <c r="G6" s="61"/>
      <c r="I6" s="29"/>
      <c r="J6" s="29"/>
    </row>
    <row r="7" spans="1:10" x14ac:dyDescent="0.2">
      <c r="A7" s="57" t="s">
        <v>54</v>
      </c>
      <c r="B7" s="40">
        <f>'QA2'!C32</f>
        <v>107158.9</v>
      </c>
      <c r="C7" s="40">
        <f>'QA2'!D32</f>
        <v>121181.8</v>
      </c>
      <c r="D7" s="43">
        <f t="shared" si="0"/>
        <v>-0.11571787182563725</v>
      </c>
      <c r="E7" s="59">
        <f>'QA2'!F32</f>
        <v>280374.5</v>
      </c>
      <c r="F7" s="43">
        <f t="shared" si="1"/>
        <v>1.3136683891475454</v>
      </c>
      <c r="G7" s="61"/>
      <c r="I7" s="29"/>
      <c r="J7" s="29"/>
    </row>
    <row r="8" spans="1:10" x14ac:dyDescent="0.2">
      <c r="A8" s="57" t="s">
        <v>42</v>
      </c>
      <c r="B8" s="40">
        <f>'QA2'!C38</f>
        <v>7622672.8100000005</v>
      </c>
      <c r="C8" s="40">
        <f>'QA2'!D38</f>
        <v>5756696.3199999994</v>
      </c>
      <c r="D8" s="43">
        <f t="shared" si="0"/>
        <v>0.32414016412802565</v>
      </c>
      <c r="E8" s="59">
        <f>'QA2'!F38</f>
        <v>7237429.686999999</v>
      </c>
      <c r="F8" s="43">
        <f t="shared" si="1"/>
        <v>0.25721929465961474</v>
      </c>
      <c r="G8" s="61"/>
      <c r="I8" s="29"/>
      <c r="J8" s="29"/>
    </row>
    <row r="9" spans="1:10" x14ac:dyDescent="0.2">
      <c r="A9" s="57" t="s">
        <v>43</v>
      </c>
      <c r="B9" s="40">
        <f>'QA2'!C80</f>
        <v>34748505.073343106</v>
      </c>
      <c r="C9" s="40">
        <f>'QA2'!D80</f>
        <v>38991237.081499986</v>
      </c>
      <c r="D9" s="43">
        <f t="shared" si="0"/>
        <v>-0.10881244930210004</v>
      </c>
      <c r="E9" s="59">
        <f>'QA2'!F80</f>
        <v>40433810.998604774</v>
      </c>
      <c r="F9" s="43">
        <f t="shared" si="1"/>
        <v>3.6997387748675468E-2</v>
      </c>
      <c r="G9" s="61"/>
      <c r="I9" s="29"/>
      <c r="J9" s="29"/>
    </row>
    <row r="10" spans="1:10" x14ac:dyDescent="0.2">
      <c r="A10" s="57" t="s">
        <v>44</v>
      </c>
      <c r="B10" s="40">
        <f>'QA2'!C97</f>
        <v>4714591.4821319068</v>
      </c>
      <c r="C10" s="40">
        <f>'QA2'!D97</f>
        <v>5141967.12</v>
      </c>
      <c r="D10" s="43">
        <f t="shared" si="0"/>
        <v>-8.3115202391277315E-2</v>
      </c>
      <c r="E10" s="59">
        <f>'QA2'!F97</f>
        <v>5566092.9567386499</v>
      </c>
      <c r="F10" s="43">
        <f t="shared" si="1"/>
        <v>8.2483187239565575E-2</v>
      </c>
      <c r="G10" s="61"/>
      <c r="I10" s="29"/>
      <c r="J10" s="29"/>
    </row>
    <row r="11" spans="1:10" x14ac:dyDescent="0.2">
      <c r="A11" s="57" t="s">
        <v>45</v>
      </c>
      <c r="B11" s="40">
        <f>'QA2'!C121</f>
        <v>3483945.9875930874</v>
      </c>
      <c r="C11" s="40">
        <f>'QA2'!D121</f>
        <v>4155972.2516440442</v>
      </c>
      <c r="D11" s="41">
        <f t="shared" si="0"/>
        <v>-0.16170133565860856</v>
      </c>
      <c r="E11" s="59">
        <f>'QA2'!F121</f>
        <v>3108012.5159280892</v>
      </c>
      <c r="F11" s="43">
        <f t="shared" si="1"/>
        <v>-0.25215753914174882</v>
      </c>
      <c r="G11" s="61"/>
      <c r="I11" s="29"/>
      <c r="J11" s="29"/>
    </row>
    <row r="12" spans="1:10" x14ac:dyDescent="0.2">
      <c r="A12" s="57" t="s">
        <v>46</v>
      </c>
      <c r="B12" s="40">
        <f>'QA2'!C124</f>
        <v>114537.60000000001</v>
      </c>
      <c r="C12" s="40">
        <f>'QA2'!D124</f>
        <v>87400</v>
      </c>
      <c r="D12" s="43">
        <f t="shared" si="0"/>
        <v>0.31049885583524034</v>
      </c>
      <c r="E12" s="59">
        <f>'QA2'!F124</f>
        <v>110400</v>
      </c>
      <c r="F12" s="43">
        <f t="shared" si="1"/>
        <v>0.26315789473684209</v>
      </c>
      <c r="G12" s="61"/>
      <c r="I12" s="29"/>
      <c r="J12" s="29"/>
    </row>
    <row r="13" spans="1:10" x14ac:dyDescent="0.2">
      <c r="A13" s="57" t="s">
        <v>47</v>
      </c>
      <c r="B13" s="40">
        <f>'QA2'!C128</f>
        <v>3303603.5</v>
      </c>
      <c r="C13" s="40">
        <f>'QA2'!D128</f>
        <v>2291040</v>
      </c>
      <c r="D13" s="43">
        <f t="shared" si="0"/>
        <v>0.44196674872546965</v>
      </c>
      <c r="E13" s="59">
        <f>'QA2'!F128</f>
        <v>2420407.2000000002</v>
      </c>
      <c r="F13" s="43">
        <f t="shared" si="1"/>
        <v>5.6466582861931777E-2</v>
      </c>
      <c r="G13" s="61"/>
      <c r="I13" s="29"/>
      <c r="J13" s="29"/>
    </row>
    <row r="14" spans="1:10" x14ac:dyDescent="0.2">
      <c r="A14" s="57" t="s">
        <v>48</v>
      </c>
      <c r="B14" s="40">
        <f>'QA2'!C129</f>
        <v>144175.20000000001</v>
      </c>
      <c r="C14" s="40">
        <f>'QA2'!D129</f>
        <v>260696</v>
      </c>
      <c r="D14" s="43">
        <f t="shared" si="0"/>
        <v>-0.44696044434897347</v>
      </c>
      <c r="E14" s="59">
        <f>'QA2'!F131</f>
        <v>127888.80000000002</v>
      </c>
      <c r="F14" s="43">
        <f t="shared" si="1"/>
        <v>-0.50943320956209526</v>
      </c>
      <c r="G14" s="61"/>
      <c r="I14" s="29"/>
      <c r="J14" s="29"/>
    </row>
    <row r="15" spans="1:10" x14ac:dyDescent="0.2">
      <c r="A15" s="54" t="s">
        <v>52</v>
      </c>
      <c r="B15" s="40">
        <f>'QA2'!C132</f>
        <v>36833529.719999999</v>
      </c>
      <c r="C15" s="40">
        <f>'QA2'!D132</f>
        <v>24851052</v>
      </c>
      <c r="D15" s="43">
        <f t="shared" si="0"/>
        <v>0.48217185010920255</v>
      </c>
      <c r="E15" s="59">
        <f>'QA2'!F132</f>
        <v>31359947.579999998</v>
      </c>
      <c r="F15" s="43">
        <f t="shared" si="1"/>
        <v>0.26191629955947127</v>
      </c>
      <c r="G15" s="61"/>
      <c r="I15" s="29"/>
      <c r="J15" s="29"/>
    </row>
    <row r="16" spans="1:10" x14ac:dyDescent="0.2">
      <c r="A16" s="57" t="s">
        <v>49</v>
      </c>
      <c r="B16" s="40">
        <f>'QA2'!C135</f>
        <v>23507095.800000001</v>
      </c>
      <c r="C16" s="40">
        <f>'QA2'!D135</f>
        <v>17208772</v>
      </c>
      <c r="D16" s="43">
        <f t="shared" si="0"/>
        <v>0.36599495885005628</v>
      </c>
      <c r="E16" s="59">
        <f>'QA2'!F135</f>
        <v>15096616.799999999</v>
      </c>
      <c r="F16" s="43">
        <f t="shared" si="1"/>
        <v>-0.12273712499648441</v>
      </c>
      <c r="G16" s="61"/>
      <c r="I16" s="29"/>
      <c r="J16" s="29"/>
    </row>
    <row r="17" spans="1:10" x14ac:dyDescent="0.2">
      <c r="A17" s="55" t="s">
        <v>53</v>
      </c>
      <c r="B17" s="45">
        <f>SUM(B3:B16)</f>
        <v>143810246.37306809</v>
      </c>
      <c r="C17" s="45">
        <f>SUM(C3:C16)</f>
        <v>143649345.84914404</v>
      </c>
      <c r="D17" s="63">
        <f t="shared" si="0"/>
        <v>1.1200922842560335E-3</v>
      </c>
      <c r="E17" s="45">
        <f>SUM(E3:E16)</f>
        <v>136640458.41973779</v>
      </c>
      <c r="F17" s="63">
        <f t="shared" si="1"/>
        <v>-4.8791641813438993E-2</v>
      </c>
      <c r="G17" s="64"/>
      <c r="I17" s="29"/>
      <c r="J17" s="29"/>
    </row>
    <row r="18" spans="1:10" x14ac:dyDescent="0.2">
      <c r="A18" s="296" t="s">
        <v>469</v>
      </c>
      <c r="B18" s="296"/>
      <c r="C18" s="296"/>
      <c r="D18" s="296"/>
      <c r="E18" s="296"/>
      <c r="F18" s="296"/>
      <c r="G18" s="65"/>
      <c r="I18" s="29"/>
    </row>
  </sheetData>
  <mergeCells count="2">
    <mergeCell ref="A1:F1"/>
    <mergeCell ref="A18:F18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MJ40"/>
  <sheetViews>
    <sheetView workbookViewId="0">
      <selection activeCell="A26" sqref="A26"/>
    </sheetView>
  </sheetViews>
  <sheetFormatPr baseColWidth="10" defaultColWidth="11" defaultRowHeight="12.75" x14ac:dyDescent="0.2"/>
  <cols>
    <col min="1" max="1" width="11" style="5"/>
    <col min="2" max="2" width="14.42578125" style="5" customWidth="1"/>
    <col min="3" max="7" width="10.42578125" style="5" customWidth="1"/>
    <col min="8" max="8" width="12.7109375" style="5" customWidth="1"/>
    <col min="9" max="13" width="9.140625" style="5" customWidth="1"/>
    <col min="14" max="14" width="12.28515625" style="5" customWidth="1"/>
    <col min="15" max="15" width="13.28515625" style="5" customWidth="1"/>
    <col min="16" max="16" width="10.42578125" style="5" customWidth="1"/>
    <col min="17" max="17" width="10.7109375" style="5" customWidth="1"/>
    <col min="18" max="18" width="11.42578125" style="5" customWidth="1"/>
    <col min="19" max="19" width="10.42578125" style="5" customWidth="1"/>
    <col min="20" max="20" width="12.42578125" style="5" customWidth="1"/>
    <col min="21" max="21" width="13.28515625" style="5" customWidth="1"/>
    <col min="22" max="22" width="15.42578125" style="5" customWidth="1"/>
    <col min="23" max="1024" width="11" style="5"/>
  </cols>
  <sheetData>
    <row r="1" spans="1:22" x14ac:dyDescent="0.2">
      <c r="A1" s="295" t="s">
        <v>448</v>
      </c>
      <c r="B1" s="295"/>
      <c r="C1" s="295"/>
      <c r="D1" s="295"/>
      <c r="E1" s="295"/>
    </row>
    <row r="2" spans="1:22" x14ac:dyDescent="0.2">
      <c r="A2" s="307" t="s">
        <v>57</v>
      </c>
      <c r="B2" s="307"/>
      <c r="C2" s="307"/>
      <c r="D2" s="307"/>
      <c r="E2" s="307"/>
    </row>
    <row r="3" spans="1:22" s="6" customFormat="1" ht="33.75" customHeight="1" x14ac:dyDescent="0.25">
      <c r="A3" s="308"/>
      <c r="B3" s="308"/>
      <c r="C3" s="268" t="s">
        <v>55</v>
      </c>
      <c r="D3" s="268" t="s">
        <v>56</v>
      </c>
      <c r="E3" s="268" t="s">
        <v>51</v>
      </c>
      <c r="G3" s="177"/>
    </row>
    <row r="4" spans="1:22" ht="11.25" customHeight="1" x14ac:dyDescent="0.2">
      <c r="A4" s="309" t="s">
        <v>57</v>
      </c>
      <c r="B4" s="67" t="s">
        <v>58</v>
      </c>
      <c r="C4" s="68">
        <f>'QA5'!C8</f>
        <v>2233.2469999999998</v>
      </c>
      <c r="D4" s="68">
        <f>'QA5'!E8</f>
        <v>3924.7005476190475</v>
      </c>
      <c r="E4" s="40">
        <f>'QA5'!G8</f>
        <v>7732622.2034238102</v>
      </c>
      <c r="F4" s="69"/>
      <c r="G4" s="30"/>
      <c r="N4" s="70"/>
      <c r="O4" s="71"/>
      <c r="P4" s="69"/>
      <c r="Q4" s="71"/>
      <c r="R4" s="72"/>
      <c r="S4" s="72"/>
      <c r="T4" s="72"/>
      <c r="U4" s="72"/>
      <c r="V4" s="73"/>
    </row>
    <row r="5" spans="1:22" ht="11.25" customHeight="1" x14ac:dyDescent="0.2">
      <c r="A5" s="309"/>
      <c r="B5" s="67" t="s">
        <v>59</v>
      </c>
      <c r="C5" s="68">
        <f>'QA5'!C14</f>
        <v>1418.9189999999999</v>
      </c>
      <c r="D5" s="68">
        <f>'QA5'!E14</f>
        <v>3032.3427272727272</v>
      </c>
      <c r="E5" s="40">
        <f>'QA5'!G14</f>
        <v>7827267.3284545448</v>
      </c>
      <c r="F5" s="69"/>
      <c r="G5" s="39"/>
      <c r="N5" s="33"/>
      <c r="O5" s="74"/>
      <c r="P5" s="69"/>
      <c r="Q5" s="75"/>
      <c r="R5" s="72"/>
      <c r="T5" s="72"/>
      <c r="V5" s="73"/>
    </row>
    <row r="6" spans="1:22" ht="11.25" customHeight="1" x14ac:dyDescent="0.2">
      <c r="A6" s="309"/>
      <c r="B6" s="67" t="s">
        <v>60</v>
      </c>
      <c r="C6" s="68">
        <f>'QA5'!C18</f>
        <v>28.761000000000003</v>
      </c>
      <c r="D6" s="68">
        <f>'QA5'!E18</f>
        <v>58.604545454545459</v>
      </c>
      <c r="E6" s="40">
        <f>'QA5'!G18</f>
        <v>154020.58327272726</v>
      </c>
      <c r="F6" s="69"/>
      <c r="G6" s="39"/>
      <c r="N6" s="33"/>
      <c r="O6" s="74"/>
      <c r="P6" s="69"/>
      <c r="Q6" s="75"/>
      <c r="R6" s="72"/>
      <c r="T6" s="72"/>
      <c r="V6" s="73"/>
    </row>
    <row r="7" spans="1:22" ht="11.25" customHeight="1" x14ac:dyDescent="0.2">
      <c r="A7" s="309"/>
      <c r="B7" s="67" t="s">
        <v>61</v>
      </c>
      <c r="C7" s="68">
        <f>'QA5'!C22</f>
        <v>3299.3790000000004</v>
      </c>
      <c r="D7" s="68">
        <f>'QA5'!E22</f>
        <v>4124.2237499999992</v>
      </c>
      <c r="E7" s="40">
        <f>'QA5'!G22</f>
        <v>7646851.2638750002</v>
      </c>
      <c r="F7" s="69"/>
      <c r="G7" s="39"/>
      <c r="N7" s="33"/>
      <c r="O7" s="76"/>
      <c r="P7" s="69"/>
      <c r="Q7" s="75"/>
      <c r="R7" s="72"/>
      <c r="T7" s="72"/>
      <c r="V7" s="73"/>
    </row>
    <row r="8" spans="1:22" ht="11.25" customHeight="1" x14ac:dyDescent="0.2">
      <c r="A8" s="309"/>
      <c r="B8" s="67" t="s">
        <v>62</v>
      </c>
      <c r="C8" s="68">
        <f>'QA5'!C25</f>
        <v>0</v>
      </c>
      <c r="D8" s="44">
        <f>'QA5'!E25</f>
        <v>0</v>
      </c>
      <c r="E8" s="40">
        <f>'QA5'!G25</f>
        <v>0</v>
      </c>
      <c r="F8" s="69"/>
      <c r="G8" s="39"/>
      <c r="N8" s="33"/>
      <c r="O8" s="71"/>
      <c r="P8" s="69"/>
      <c r="Q8" s="71"/>
      <c r="R8" s="72"/>
      <c r="T8" s="72"/>
      <c r="V8" s="73"/>
    </row>
    <row r="9" spans="1:22" ht="11.25" customHeight="1" x14ac:dyDescent="0.2">
      <c r="A9" s="309"/>
      <c r="B9" s="67" t="s">
        <v>63</v>
      </c>
      <c r="C9" s="68">
        <f>'QA5'!C31</f>
        <v>267.3</v>
      </c>
      <c r="D9" s="68">
        <f>'QA5'!E31</f>
        <v>381.85714285714289</v>
      </c>
      <c r="E9" s="40">
        <f>'QA5'!G31</f>
        <v>489417.45142857148</v>
      </c>
      <c r="F9" s="69"/>
      <c r="G9" s="39"/>
      <c r="N9" s="33"/>
      <c r="O9" s="71"/>
      <c r="P9" s="69"/>
      <c r="Q9" s="71"/>
      <c r="R9" s="72"/>
      <c r="T9" s="72"/>
      <c r="V9" s="73"/>
    </row>
    <row r="10" spans="1:22" ht="11.25" customHeight="1" x14ac:dyDescent="0.2">
      <c r="A10" s="309"/>
      <c r="B10" s="67" t="s">
        <v>64</v>
      </c>
      <c r="C10" s="68">
        <f>'QA5'!C32</f>
        <v>2.2400000000000002</v>
      </c>
      <c r="D10" s="68">
        <f>'QA5'!E32</f>
        <v>4.4800000000000004</v>
      </c>
      <c r="E10" s="40">
        <f>'QA5'!G32</f>
        <v>8819.3280000000013</v>
      </c>
      <c r="F10" s="69"/>
      <c r="N10" s="34"/>
      <c r="O10" s="71"/>
      <c r="P10" s="71"/>
      <c r="Q10" s="71"/>
      <c r="R10" s="72"/>
      <c r="T10" s="72"/>
      <c r="V10" s="73"/>
    </row>
    <row r="11" spans="1:22" ht="11.25" customHeight="1" x14ac:dyDescent="0.2">
      <c r="A11" s="309"/>
      <c r="B11" s="77" t="s">
        <v>514</v>
      </c>
      <c r="C11" s="78">
        <f>SUM(C4:C10)</f>
        <v>7249.8460000000005</v>
      </c>
      <c r="D11" s="79">
        <f>SUM(D4:D10)</f>
        <v>11526.208713203463</v>
      </c>
      <c r="E11" s="79">
        <f>SUM(E4:E10)</f>
        <v>23858998.158454657</v>
      </c>
      <c r="F11" s="80"/>
      <c r="N11" s="34"/>
      <c r="O11" s="70"/>
      <c r="P11" s="80"/>
      <c r="Q11" s="75"/>
      <c r="R11" s="72"/>
      <c r="T11" s="72"/>
      <c r="V11" s="73"/>
    </row>
    <row r="12" spans="1:22" s="6" customFormat="1" ht="11.25" customHeight="1" x14ac:dyDescent="0.2">
      <c r="A12" s="307" t="s">
        <v>582</v>
      </c>
      <c r="B12" s="307"/>
      <c r="C12" s="307"/>
      <c r="D12" s="307"/>
      <c r="E12" s="307"/>
      <c r="L12" s="28"/>
      <c r="M12" s="28"/>
      <c r="T12" s="5"/>
    </row>
    <row r="13" spans="1:22" ht="11.25" customHeight="1" x14ac:dyDescent="0.2">
      <c r="A13" s="310"/>
      <c r="B13" s="311"/>
      <c r="C13" s="312"/>
      <c r="D13" s="266" t="s">
        <v>65</v>
      </c>
      <c r="E13" s="266" t="s">
        <v>51</v>
      </c>
      <c r="L13" s="28"/>
      <c r="M13" s="28"/>
    </row>
    <row r="14" spans="1:22" ht="11.25" customHeight="1" x14ac:dyDescent="0.2">
      <c r="A14" s="309" t="s">
        <v>66</v>
      </c>
      <c r="B14" s="319" t="s">
        <v>58</v>
      </c>
      <c r="C14" s="320"/>
      <c r="D14" s="40">
        <f>SUM('QA5'!E36:E37)</f>
        <v>735</v>
      </c>
      <c r="E14" s="40">
        <f>SUM('QA5'!G36:G37)</f>
        <v>501787.80000000005</v>
      </c>
      <c r="L14" s="28"/>
      <c r="M14" s="28"/>
    </row>
    <row r="15" spans="1:22" ht="11.25" customHeight="1" x14ac:dyDescent="0.2">
      <c r="A15" s="309"/>
      <c r="B15" s="319" t="s">
        <v>59</v>
      </c>
      <c r="C15" s="320"/>
      <c r="D15" s="40">
        <f>SUM('QA5'!E38:E39)</f>
        <v>15441</v>
      </c>
      <c r="E15" s="40">
        <f>SUM('QA5'!G38:G39)</f>
        <v>607723.51</v>
      </c>
      <c r="L15" s="28"/>
      <c r="M15" s="28"/>
    </row>
    <row r="16" spans="1:22" ht="11.25" customHeight="1" x14ac:dyDescent="0.2">
      <c r="A16" s="309"/>
      <c r="B16" s="319" t="s">
        <v>61</v>
      </c>
      <c r="C16" s="320"/>
      <c r="D16" s="40">
        <f>SUM('QA5'!E40:E41)</f>
        <v>33760</v>
      </c>
      <c r="E16" s="40">
        <f>SUM('QA5'!G40:G41)</f>
        <v>1689818.37</v>
      </c>
      <c r="L16" s="28"/>
      <c r="M16" s="28"/>
    </row>
    <row r="17" spans="1:17" ht="11.25" customHeight="1" x14ac:dyDescent="0.2">
      <c r="A17" s="309"/>
      <c r="B17" s="319" t="s">
        <v>63</v>
      </c>
      <c r="C17" s="320"/>
      <c r="D17" s="40">
        <f>SUM('QA5'!E42:E43)</f>
        <v>0</v>
      </c>
      <c r="E17" s="40">
        <f>SUM('QA5'!G42:G43)</f>
        <v>0</v>
      </c>
      <c r="L17" s="28"/>
      <c r="M17" s="28"/>
    </row>
    <row r="18" spans="1:17" ht="11.25" customHeight="1" x14ac:dyDescent="0.2">
      <c r="A18" s="309"/>
      <c r="B18" s="321" t="s">
        <v>515</v>
      </c>
      <c r="C18" s="322"/>
      <c r="D18" s="79">
        <f>SUM(D14:D17)</f>
        <v>49936</v>
      </c>
      <c r="E18" s="79">
        <f>SUM(E14:E17)</f>
        <v>2799329.68</v>
      </c>
      <c r="L18" s="28"/>
      <c r="M18" s="28"/>
    </row>
    <row r="19" spans="1:17" ht="11.25" customHeight="1" x14ac:dyDescent="0.2">
      <c r="A19" s="307" t="s">
        <v>583</v>
      </c>
      <c r="B19" s="307"/>
      <c r="C19" s="307"/>
      <c r="D19" s="307"/>
      <c r="E19" s="307"/>
      <c r="L19" s="28"/>
      <c r="M19" s="28"/>
    </row>
    <row r="20" spans="1:17" ht="11.25" customHeight="1" x14ac:dyDescent="0.2">
      <c r="A20" s="313"/>
      <c r="B20" s="314"/>
      <c r="C20" s="315"/>
      <c r="D20" s="266" t="s">
        <v>67</v>
      </c>
      <c r="E20" s="266" t="s">
        <v>51</v>
      </c>
      <c r="F20" s="6"/>
      <c r="I20" s="6"/>
      <c r="J20" s="6"/>
      <c r="K20" s="6"/>
      <c r="L20" s="32"/>
      <c r="M20" s="32"/>
    </row>
    <row r="21" spans="1:17" ht="11.25" customHeight="1" x14ac:dyDescent="0.2">
      <c r="A21" s="309" t="s">
        <v>68</v>
      </c>
      <c r="B21" s="323" t="s">
        <v>69</v>
      </c>
      <c r="C21" s="324"/>
      <c r="D21" s="40">
        <f>'QA5'!E47</f>
        <v>61513499</v>
      </c>
      <c r="E21" s="40">
        <f>'QA5'!G47</f>
        <v>22759994.629999999</v>
      </c>
      <c r="F21" s="82"/>
      <c r="L21" s="28"/>
      <c r="M21" s="28"/>
    </row>
    <row r="22" spans="1:17" ht="11.25" customHeight="1" x14ac:dyDescent="0.2">
      <c r="A22" s="309"/>
      <c r="B22" s="323" t="s">
        <v>70</v>
      </c>
      <c r="C22" s="324"/>
      <c r="D22" s="40">
        <f>'QA5'!E48</f>
        <v>75510</v>
      </c>
      <c r="E22" s="40">
        <f>'QA5'!G48</f>
        <v>74641.634999999995</v>
      </c>
      <c r="F22" s="82"/>
      <c r="L22" s="28"/>
      <c r="M22" s="28"/>
    </row>
    <row r="23" spans="1:17" ht="11.25" customHeight="1" x14ac:dyDescent="0.2">
      <c r="A23" s="309"/>
      <c r="B23" s="323" t="s">
        <v>71</v>
      </c>
      <c r="C23" s="324"/>
      <c r="D23" s="40">
        <f>'QA5'!E49</f>
        <v>335461</v>
      </c>
      <c r="E23" s="40">
        <f>'QA5'!G49</f>
        <v>279707.38179999997</v>
      </c>
      <c r="F23" s="82"/>
      <c r="L23" s="28"/>
      <c r="M23" s="28"/>
    </row>
    <row r="24" spans="1:17" s="6" customFormat="1" ht="11.25" customHeight="1" x14ac:dyDescent="0.2">
      <c r="A24" s="309"/>
      <c r="B24" s="325" t="s">
        <v>516</v>
      </c>
      <c r="C24" s="326"/>
      <c r="D24" s="264">
        <f>SUM(D21:D23)</f>
        <v>61924470</v>
      </c>
      <c r="E24" s="264">
        <f>SUM(E21:E23)</f>
        <v>23114343.6468</v>
      </c>
      <c r="F24" s="83"/>
      <c r="I24" s="5"/>
      <c r="L24" s="32"/>
      <c r="M24" s="32"/>
    </row>
    <row r="25" spans="1:17" ht="11.25" customHeight="1" x14ac:dyDescent="0.2">
      <c r="A25" s="313"/>
      <c r="B25" s="314"/>
      <c r="C25" s="315"/>
      <c r="D25" s="266" t="s">
        <v>72</v>
      </c>
      <c r="E25" s="266" t="s">
        <v>51</v>
      </c>
      <c r="F25" s="6"/>
      <c r="L25" s="28"/>
      <c r="M25" s="28"/>
    </row>
    <row r="26" spans="1:17" ht="11.25" customHeight="1" x14ac:dyDescent="0.2">
      <c r="A26" s="269" t="s">
        <v>73</v>
      </c>
      <c r="B26" s="325" t="s">
        <v>517</v>
      </c>
      <c r="C26" s="326"/>
      <c r="D26" s="264">
        <f>'QA5'!E56</f>
        <v>5876.125</v>
      </c>
      <c r="E26" s="264">
        <f>'QA5'!G56</f>
        <v>6043197.4249</v>
      </c>
      <c r="F26" s="70"/>
      <c r="I26" s="6"/>
      <c r="J26" s="6"/>
      <c r="K26" s="6"/>
      <c r="L26" s="28"/>
      <c r="M26" s="28"/>
    </row>
    <row r="27" spans="1:17" ht="11.25" customHeight="1" x14ac:dyDescent="0.2">
      <c r="A27" s="313"/>
      <c r="B27" s="314"/>
      <c r="C27" s="315"/>
      <c r="D27" s="266" t="s">
        <v>74</v>
      </c>
      <c r="E27" s="266" t="s">
        <v>51</v>
      </c>
      <c r="F27" s="6"/>
      <c r="L27" s="28"/>
      <c r="M27" s="28"/>
    </row>
    <row r="28" spans="1:17" ht="11.25" customHeight="1" x14ac:dyDescent="0.2">
      <c r="A28" s="309" t="s">
        <v>75</v>
      </c>
      <c r="B28" s="323" t="s">
        <v>76</v>
      </c>
      <c r="C28" s="324"/>
      <c r="D28" s="40">
        <f>'QA5'!E58</f>
        <v>70544.100000000006</v>
      </c>
      <c r="E28" s="40">
        <f>'QA5'!G58</f>
        <v>947978.67021000001</v>
      </c>
      <c r="F28" s="28"/>
      <c r="L28" s="28"/>
      <c r="M28" s="28"/>
    </row>
    <row r="29" spans="1:17" s="6" customFormat="1" ht="11.25" customHeight="1" x14ac:dyDescent="0.2">
      <c r="A29" s="309"/>
      <c r="B29" s="323" t="s">
        <v>77</v>
      </c>
      <c r="C29" s="324"/>
      <c r="D29" s="40">
        <f>'QA5'!E59</f>
        <v>1838.1</v>
      </c>
      <c r="E29" s="40">
        <f>'QA5'!G59</f>
        <v>16990.293539999999</v>
      </c>
      <c r="F29" s="5"/>
      <c r="I29" s="5"/>
      <c r="L29" s="32"/>
      <c r="M29" s="32"/>
    </row>
    <row r="30" spans="1:17" ht="11.25" customHeight="1" x14ac:dyDescent="0.2">
      <c r="A30" s="309"/>
      <c r="B30" s="325" t="s">
        <v>518</v>
      </c>
      <c r="C30" s="326"/>
      <c r="D30" s="264">
        <f>SUM(D28:D29)</f>
        <v>72382.200000000012</v>
      </c>
      <c r="E30" s="264">
        <f>SUM(E28:E29)</f>
        <v>964968.96375</v>
      </c>
      <c r="L30" s="28"/>
      <c r="M30" s="28"/>
    </row>
    <row r="31" spans="1:17" ht="11.25" customHeight="1" x14ac:dyDescent="0.2">
      <c r="A31" s="84" t="s">
        <v>478</v>
      </c>
      <c r="B31" s="84"/>
      <c r="C31" s="316">
        <f>E30+E26+E24</f>
        <v>30122510.03545</v>
      </c>
      <c r="D31" s="317"/>
      <c r="E31" s="318"/>
      <c r="L31" s="28"/>
      <c r="M31" s="28"/>
    </row>
    <row r="32" spans="1:17" ht="11.25" customHeight="1" x14ac:dyDescent="0.2">
      <c r="A32" s="84" t="s">
        <v>22</v>
      </c>
      <c r="B32" s="84"/>
      <c r="C32" s="316">
        <f>C31+E18+E11</f>
        <v>56780837.87390466</v>
      </c>
      <c r="D32" s="317"/>
      <c r="E32" s="318"/>
      <c r="L32" s="28"/>
      <c r="M32" s="28"/>
      <c r="Q32" s="32"/>
    </row>
    <row r="33" spans="1:13" x14ac:dyDescent="0.2">
      <c r="A33" s="296" t="s">
        <v>469</v>
      </c>
      <c r="B33" s="296"/>
      <c r="C33" s="296"/>
      <c r="D33" s="296"/>
      <c r="E33" s="296"/>
      <c r="L33" s="32"/>
      <c r="M33" s="32"/>
    </row>
    <row r="40" spans="1:13" ht="12.75" customHeight="1" x14ac:dyDescent="0.2"/>
  </sheetData>
  <mergeCells count="29">
    <mergeCell ref="B28:C28"/>
    <mergeCell ref="B29:C29"/>
    <mergeCell ref="B30:C30"/>
    <mergeCell ref="B21:C21"/>
    <mergeCell ref="B22:C22"/>
    <mergeCell ref="B23:C23"/>
    <mergeCell ref="B24:C24"/>
    <mergeCell ref="B26:C26"/>
    <mergeCell ref="A28:A30"/>
    <mergeCell ref="A33:E33"/>
    <mergeCell ref="A13:C13"/>
    <mergeCell ref="A20:C20"/>
    <mergeCell ref="A25:C25"/>
    <mergeCell ref="A27:C27"/>
    <mergeCell ref="A14:A18"/>
    <mergeCell ref="A19:E19"/>
    <mergeCell ref="A21:A24"/>
    <mergeCell ref="C31:E31"/>
    <mergeCell ref="C32:E32"/>
    <mergeCell ref="B14:C14"/>
    <mergeCell ref="B15:C15"/>
    <mergeCell ref="B16:C16"/>
    <mergeCell ref="B17:C17"/>
    <mergeCell ref="B18:C18"/>
    <mergeCell ref="A1:E1"/>
    <mergeCell ref="A2:E2"/>
    <mergeCell ref="A3:B3"/>
    <mergeCell ref="A4:A11"/>
    <mergeCell ref="A12:E12"/>
  </mergeCells>
  <pageMargins left="0.75" right="0.75" top="1" bottom="1" header="0.51180555555555496" footer="0.51180555555555496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MJ29"/>
  <sheetViews>
    <sheetView workbookViewId="0">
      <selection activeCell="F32" sqref="F32"/>
    </sheetView>
  </sheetViews>
  <sheetFormatPr baseColWidth="10" defaultColWidth="11" defaultRowHeight="12.75" x14ac:dyDescent="0.2"/>
  <cols>
    <col min="1" max="1" width="11" style="48"/>
    <col min="2" max="2" width="15.42578125" style="48" customWidth="1"/>
    <col min="3" max="5" width="11" style="48"/>
    <col min="6" max="6" width="12.7109375" style="48" customWidth="1"/>
    <col min="7" max="1024" width="11" style="48"/>
  </cols>
  <sheetData>
    <row r="1" spans="1:12" x14ac:dyDescent="0.2">
      <c r="A1" s="295" t="s">
        <v>449</v>
      </c>
      <c r="B1" s="295"/>
      <c r="C1" s="295"/>
      <c r="D1" s="295"/>
      <c r="E1" s="295"/>
      <c r="F1" s="295"/>
      <c r="G1" s="295"/>
    </row>
    <row r="2" spans="1:12" ht="33.75" x14ac:dyDescent="0.25">
      <c r="A2" s="308"/>
      <c r="B2" s="308"/>
      <c r="C2" s="268" t="s">
        <v>466</v>
      </c>
      <c r="D2" s="268" t="s">
        <v>467</v>
      </c>
      <c r="E2" s="268" t="s">
        <v>475</v>
      </c>
      <c r="F2" s="268" t="s">
        <v>468</v>
      </c>
      <c r="G2" s="268" t="s">
        <v>476</v>
      </c>
      <c r="I2" s="181"/>
    </row>
    <row r="3" spans="1:12" x14ac:dyDescent="0.2">
      <c r="A3" s="307" t="s">
        <v>57</v>
      </c>
      <c r="B3" s="307"/>
      <c r="C3" s="307"/>
      <c r="D3" s="307"/>
      <c r="E3" s="307"/>
      <c r="F3" s="307"/>
      <c r="G3" s="307"/>
      <c r="I3" s="39"/>
    </row>
    <row r="4" spans="1:12" ht="11.25" customHeight="1" x14ac:dyDescent="0.2">
      <c r="A4" s="309" t="s">
        <v>57</v>
      </c>
      <c r="B4" s="67" t="s">
        <v>58</v>
      </c>
      <c r="C4" s="42">
        <f>'QA6'!C8</f>
        <v>7732622.2034238102</v>
      </c>
      <c r="D4" s="40">
        <f>'QA6'!D8</f>
        <v>8390906.121952381</v>
      </c>
      <c r="E4" s="85">
        <f t="shared" ref="E4:E11" si="0">(C4-D4)/D4</f>
        <v>-7.8452065719858452E-2</v>
      </c>
      <c r="F4" s="42">
        <f>'QA6'!F8</f>
        <v>8890873.4984166659</v>
      </c>
      <c r="G4" s="85">
        <f t="shared" ref="G4:G11" si="1">(F4/D4)-1</f>
        <v>5.9584432145685096E-2</v>
      </c>
      <c r="I4" s="86"/>
    </row>
    <row r="5" spans="1:12" x14ac:dyDescent="0.2">
      <c r="A5" s="309"/>
      <c r="B5" s="67" t="s">
        <v>59</v>
      </c>
      <c r="C5" s="42">
        <f>'QA6'!C14</f>
        <v>7827267.3284545448</v>
      </c>
      <c r="D5" s="42">
        <f>'QA6'!D14</f>
        <v>7572543.8986363634</v>
      </c>
      <c r="E5" s="85">
        <f t="shared" si="0"/>
        <v>3.3637762055635095E-2</v>
      </c>
      <c r="F5" s="42">
        <f>'QA6'!F14</f>
        <v>7464388.1976363622</v>
      </c>
      <c r="G5" s="85">
        <f t="shared" si="1"/>
        <v>-1.4282611292550929E-2</v>
      </c>
      <c r="I5" s="52"/>
    </row>
    <row r="6" spans="1:12" x14ac:dyDescent="0.2">
      <c r="A6" s="309"/>
      <c r="B6" s="67" t="s">
        <v>60</v>
      </c>
      <c r="C6" s="42">
        <f>'QA6'!C18</f>
        <v>154020.58327272726</v>
      </c>
      <c r="D6" s="42">
        <f>'QA6'!D18</f>
        <v>158491.73845454544</v>
      </c>
      <c r="E6" s="85">
        <f t="shared" si="0"/>
        <v>-2.821065139051698E-2</v>
      </c>
      <c r="F6" s="42">
        <f>'QA6'!F18</f>
        <v>142986.93927272726</v>
      </c>
      <c r="G6" s="85">
        <f t="shared" si="1"/>
        <v>-9.7827175933620447E-2</v>
      </c>
      <c r="I6" s="52"/>
    </row>
    <row r="7" spans="1:12" x14ac:dyDescent="0.2">
      <c r="A7" s="309"/>
      <c r="B7" s="67" t="s">
        <v>61</v>
      </c>
      <c r="C7" s="42">
        <f>'QA6'!C22</f>
        <v>7646851.2638750002</v>
      </c>
      <c r="D7" s="42">
        <f>'QA6'!D22</f>
        <v>7136028.0429999987</v>
      </c>
      <c r="E7" s="85">
        <f t="shared" si="0"/>
        <v>7.1583690226117797E-2</v>
      </c>
      <c r="F7" s="42">
        <f>'QA6'!F22</f>
        <v>7487816.8170000007</v>
      </c>
      <c r="G7" s="85">
        <f t="shared" si="1"/>
        <v>4.929756047484779E-2</v>
      </c>
      <c r="I7" s="52"/>
    </row>
    <row r="8" spans="1:12" x14ac:dyDescent="0.2">
      <c r="A8" s="309"/>
      <c r="B8" s="67" t="s">
        <v>62</v>
      </c>
      <c r="C8" s="42">
        <f>'QA6'!C25</f>
        <v>0</v>
      </c>
      <c r="D8" s="42">
        <f>'QA6'!D25</f>
        <v>1519.1980851063831</v>
      </c>
      <c r="E8" s="85">
        <f t="shared" si="0"/>
        <v>-1</v>
      </c>
      <c r="F8" s="42">
        <f>'QA6'!F25</f>
        <v>0</v>
      </c>
      <c r="G8" s="85">
        <f t="shared" si="1"/>
        <v>-1</v>
      </c>
    </row>
    <row r="9" spans="1:12" x14ac:dyDescent="0.2">
      <c r="A9" s="309"/>
      <c r="B9" s="67" t="s">
        <v>63</v>
      </c>
      <c r="C9" s="42">
        <f>'QA6'!C31</f>
        <v>489417.45142857148</v>
      </c>
      <c r="D9" s="42">
        <f>'QA6'!D31</f>
        <v>422818.85200000013</v>
      </c>
      <c r="E9" s="85">
        <f t="shared" si="0"/>
        <v>0.15751095088014508</v>
      </c>
      <c r="F9" s="42">
        <f>'QA6'!F31</f>
        <v>460499.24568253965</v>
      </c>
      <c r="G9" s="85">
        <f t="shared" si="1"/>
        <v>8.9117108909182452E-2</v>
      </c>
    </row>
    <row r="10" spans="1:12" x14ac:dyDescent="0.2">
      <c r="A10" s="309"/>
      <c r="B10" s="67" t="s">
        <v>64</v>
      </c>
      <c r="C10" s="42">
        <f>'QA6'!C32</f>
        <v>8819.3280000000013</v>
      </c>
      <c r="D10" s="42">
        <f>'QA6'!D32</f>
        <v>7830</v>
      </c>
      <c r="E10" s="85">
        <f t="shared" si="0"/>
        <v>0.12635095785440631</v>
      </c>
      <c r="F10" s="42">
        <f>'QA6'!F32</f>
        <v>8184</v>
      </c>
      <c r="G10" s="85">
        <f t="shared" si="1"/>
        <v>4.5210727969348552E-2</v>
      </c>
    </row>
    <row r="11" spans="1:12" x14ac:dyDescent="0.2">
      <c r="A11" s="309"/>
      <c r="B11" s="79" t="s">
        <v>514</v>
      </c>
      <c r="C11" s="79">
        <f>SUM(C4:C10)</f>
        <v>23858998.158454657</v>
      </c>
      <c r="D11" s="79">
        <f>SUM(D4:D10)</f>
        <v>23690137.852128398</v>
      </c>
      <c r="E11" s="87">
        <f t="shared" si="0"/>
        <v>7.1278735218962847E-3</v>
      </c>
      <c r="F11" s="79">
        <f>SUM(F4:F10)</f>
        <v>24454748.698008299</v>
      </c>
      <c r="G11" s="87">
        <f t="shared" si="1"/>
        <v>3.2275491626622355E-2</v>
      </c>
    </row>
    <row r="12" spans="1:12" ht="11.25" customHeight="1" x14ac:dyDescent="0.2">
      <c r="A12" s="307" t="s">
        <v>582</v>
      </c>
      <c r="B12" s="307"/>
      <c r="C12" s="307"/>
      <c r="D12" s="307"/>
      <c r="E12" s="307"/>
      <c r="F12" s="307"/>
      <c r="G12" s="307"/>
    </row>
    <row r="13" spans="1:12" ht="11.25" customHeight="1" x14ac:dyDescent="0.3">
      <c r="A13" s="309" t="s">
        <v>66</v>
      </c>
      <c r="B13" s="67" t="s">
        <v>58</v>
      </c>
      <c r="C13" s="88">
        <f>SUM('QA6'!C35:C36)</f>
        <v>501787.80000000005</v>
      </c>
      <c r="D13" s="89">
        <f>SUM('QA6'!D35:D36)</f>
        <v>721037.06</v>
      </c>
      <c r="E13" s="90">
        <f>(C13-D13)/D13</f>
        <v>-0.3040748834740894</v>
      </c>
      <c r="F13" s="88">
        <f>SUM('QA6'!F35:F36)</f>
        <v>796134.80999999994</v>
      </c>
      <c r="G13" s="90">
        <f>(F13/D13)-1</f>
        <v>0.1041524134695655</v>
      </c>
      <c r="J13" s="91"/>
      <c r="K13" s="92"/>
      <c r="L13" s="93"/>
    </row>
    <row r="14" spans="1:12" ht="11.25" customHeight="1" x14ac:dyDescent="0.3">
      <c r="A14" s="309"/>
      <c r="B14" s="67" t="s">
        <v>59</v>
      </c>
      <c r="C14" s="88">
        <f>SUM('QA6'!C37:C38)</f>
        <v>607723.51</v>
      </c>
      <c r="D14" s="89">
        <f>SUM('QA6'!D37:D38)</f>
        <v>411810.02999999997</v>
      </c>
      <c r="E14" s="90">
        <f>(C14-D14)/D14</f>
        <v>0.47573751421256072</v>
      </c>
      <c r="F14" s="88">
        <f>SUM('QA6'!F37:F38)</f>
        <v>396610.89999999997</v>
      </c>
      <c r="G14" s="90">
        <f>(D14-F14)/F14</f>
        <v>3.832252214954255E-2</v>
      </c>
      <c r="J14" s="91"/>
      <c r="K14" s="94"/>
      <c r="L14" s="93"/>
    </row>
    <row r="15" spans="1:12" ht="11.25" customHeight="1" x14ac:dyDescent="0.3">
      <c r="A15" s="309"/>
      <c r="B15" s="67" t="s">
        <v>61</v>
      </c>
      <c r="C15" s="88">
        <f>SUM('QA6'!C39:C40)</f>
        <v>1689818.37</v>
      </c>
      <c r="D15" s="89">
        <f>SUM('QA6'!D39:D40)</f>
        <v>1906293.66</v>
      </c>
      <c r="E15" s="90">
        <f>(C15-D15)/D15</f>
        <v>-0.11355820697635842</v>
      </c>
      <c r="F15" s="88">
        <f>SUM('QA6'!F39:F40)</f>
        <v>1506549.07</v>
      </c>
      <c r="G15" s="90">
        <f>(D15-F15)/F15</f>
        <v>0.26533791561133807</v>
      </c>
      <c r="J15" s="91"/>
      <c r="K15" s="94"/>
      <c r="L15" s="93"/>
    </row>
    <row r="16" spans="1:12" ht="11.25" customHeight="1" x14ac:dyDescent="0.3">
      <c r="A16" s="309"/>
      <c r="B16" s="67" t="s">
        <v>63</v>
      </c>
      <c r="C16" s="88">
        <f>SUM('QA6'!C41:C42)</f>
        <v>0</v>
      </c>
      <c r="D16" s="89">
        <f>SUM('QA6'!D41:D42)</f>
        <v>0</v>
      </c>
      <c r="E16" s="90">
        <f>0</f>
        <v>0</v>
      </c>
      <c r="F16" s="88">
        <f>SUM('QA6'!F41:F42)</f>
        <v>0</v>
      </c>
      <c r="G16" s="90"/>
      <c r="J16" s="91"/>
      <c r="K16" s="94"/>
      <c r="L16" s="93"/>
    </row>
    <row r="17" spans="1:12" ht="11.25" customHeight="1" x14ac:dyDescent="0.3">
      <c r="A17" s="309"/>
      <c r="B17" s="95" t="s">
        <v>515</v>
      </c>
      <c r="C17" s="95">
        <f>SUM(C13:C16)</f>
        <v>2799329.68</v>
      </c>
      <c r="D17" s="95">
        <f>SUM(D13:D16)</f>
        <v>3039140.75</v>
      </c>
      <c r="E17" s="96">
        <f>(C17-D17)/D17</f>
        <v>-7.8907523450501532E-2</v>
      </c>
      <c r="F17" s="95">
        <f>SUM(F13:F16)</f>
        <v>2699294.7800000003</v>
      </c>
      <c r="G17" s="97">
        <f>(F17/D17)-1</f>
        <v>-0.11182304406270083</v>
      </c>
      <c r="J17" s="91"/>
      <c r="K17" s="92"/>
      <c r="L17" s="93"/>
    </row>
    <row r="18" spans="1:12" ht="11.25" customHeight="1" x14ac:dyDescent="0.3">
      <c r="A18" s="327" t="s">
        <v>583</v>
      </c>
      <c r="B18" s="327"/>
      <c r="C18" s="327"/>
      <c r="D18" s="327"/>
      <c r="E18" s="327"/>
      <c r="F18" s="327"/>
      <c r="G18" s="327"/>
      <c r="J18" s="91"/>
      <c r="K18" s="92"/>
      <c r="L18" s="93"/>
    </row>
    <row r="19" spans="1:12" ht="11.25" customHeight="1" x14ac:dyDescent="0.3">
      <c r="A19" s="309" t="s">
        <v>68</v>
      </c>
      <c r="B19" s="67" t="s">
        <v>69</v>
      </c>
      <c r="C19" s="88">
        <f>'QA6'!C45</f>
        <v>22759994.629999999</v>
      </c>
      <c r="D19" s="89">
        <f>'QA6'!D45</f>
        <v>24149628.64761553</v>
      </c>
      <c r="E19" s="90">
        <f t="shared" ref="E19:E28" si="2">(C19-D19)/D19</f>
        <v>-5.7542666096140546E-2</v>
      </c>
      <c r="F19" s="88">
        <f>'QA6'!F45</f>
        <v>22310946.087299999</v>
      </c>
      <c r="G19" s="90">
        <f t="shared" ref="G19:G28" si="3">(F19/D19)-1</f>
        <v>-7.6137094575865372E-2</v>
      </c>
      <c r="J19" s="91"/>
      <c r="K19" s="92"/>
      <c r="L19" s="93"/>
    </row>
    <row r="20" spans="1:12" ht="11.25" customHeight="1" x14ac:dyDescent="0.3">
      <c r="A20" s="309"/>
      <c r="B20" s="67" t="s">
        <v>70</v>
      </c>
      <c r="C20" s="88">
        <f>'QA6'!C46</f>
        <v>74641.634999999995</v>
      </c>
      <c r="D20" s="89">
        <f>'QA6'!D46</f>
        <v>93446.544000000009</v>
      </c>
      <c r="E20" s="90">
        <f t="shared" si="2"/>
        <v>-0.20123707303717955</v>
      </c>
      <c r="F20" s="88">
        <f>'QA6'!F46</f>
        <v>69620.22</v>
      </c>
      <c r="G20" s="90">
        <f t="shared" si="3"/>
        <v>-0.25497276817428371</v>
      </c>
      <c r="J20" s="91"/>
      <c r="K20" s="94"/>
      <c r="L20" s="93"/>
    </row>
    <row r="21" spans="1:12" ht="11.25" customHeight="1" x14ac:dyDescent="0.3">
      <c r="A21" s="309"/>
      <c r="B21" s="67" t="s">
        <v>71</v>
      </c>
      <c r="C21" s="88">
        <f>'QA6'!C47</f>
        <v>279707.38179999997</v>
      </c>
      <c r="D21" s="89">
        <f>'QA6'!D47</f>
        <v>364189.30900000001</v>
      </c>
      <c r="E21" s="90">
        <f t="shared" si="2"/>
        <v>-0.23197256237963876</v>
      </c>
      <c r="F21" s="88">
        <f>'QA6'!F47</f>
        <v>306275.89299999998</v>
      </c>
      <c r="G21" s="90">
        <f t="shared" si="3"/>
        <v>-0.15902008809379964</v>
      </c>
      <c r="J21" s="98"/>
      <c r="K21" s="94"/>
      <c r="L21" s="98"/>
    </row>
    <row r="22" spans="1:12" ht="11.25" customHeight="1" x14ac:dyDescent="0.3">
      <c r="A22" s="309"/>
      <c r="B22" s="95" t="s">
        <v>516</v>
      </c>
      <c r="C22" s="95">
        <f>SUM(C19:C21)</f>
        <v>23114343.6468</v>
      </c>
      <c r="D22" s="95">
        <f>SUM(D19:D21)</f>
        <v>24607264.50061553</v>
      </c>
      <c r="E22" s="96">
        <f t="shared" si="2"/>
        <v>-6.0669923460130455E-2</v>
      </c>
      <c r="F22" s="95">
        <f>SUM(F19:F21)</f>
        <v>22686842.200299997</v>
      </c>
      <c r="G22" s="97">
        <f t="shared" si="3"/>
        <v>-7.8042900716066788E-2</v>
      </c>
      <c r="J22" s="91"/>
      <c r="K22" s="94"/>
      <c r="L22" s="93"/>
    </row>
    <row r="23" spans="1:12" ht="11.25" customHeight="1" x14ac:dyDescent="0.3">
      <c r="A23" s="269" t="s">
        <v>73</v>
      </c>
      <c r="B23" s="95" t="s">
        <v>517</v>
      </c>
      <c r="C23" s="95">
        <f>'QA6'!C53</f>
        <v>6043197.4249</v>
      </c>
      <c r="D23" s="95">
        <f>'QA6'!D53</f>
        <v>6978786.107499999</v>
      </c>
      <c r="E23" s="96">
        <f t="shared" si="2"/>
        <v>-0.13406180791162745</v>
      </c>
      <c r="F23" s="95">
        <f>'QA6'!F53</f>
        <v>5756113.0776000004</v>
      </c>
      <c r="G23" s="97">
        <f t="shared" si="3"/>
        <v>-0.175198524652591</v>
      </c>
      <c r="J23" s="91"/>
      <c r="K23" s="92"/>
      <c r="L23" s="93"/>
    </row>
    <row r="24" spans="1:12" ht="11.25" customHeight="1" x14ac:dyDescent="0.3">
      <c r="A24" s="309" t="s">
        <v>75</v>
      </c>
      <c r="B24" s="67" t="s">
        <v>76</v>
      </c>
      <c r="C24" s="88">
        <f>'QA6'!C54</f>
        <v>947978.67021000001</v>
      </c>
      <c r="D24" s="89">
        <f>'QA6'!D54</f>
        <v>1726549.6247999999</v>
      </c>
      <c r="E24" s="90">
        <f t="shared" si="2"/>
        <v>-0.45094038619375798</v>
      </c>
      <c r="F24" s="88">
        <f>'QA6'!F54</f>
        <v>862951.86647999997</v>
      </c>
      <c r="G24" s="99">
        <f t="shared" si="3"/>
        <v>-0.5001870469955576</v>
      </c>
      <c r="J24" s="98"/>
      <c r="K24" s="98"/>
      <c r="L24" s="98"/>
    </row>
    <row r="25" spans="1:12" ht="11.25" customHeight="1" x14ac:dyDescent="0.3">
      <c r="A25" s="309"/>
      <c r="B25" s="67" t="s">
        <v>77</v>
      </c>
      <c r="C25" s="88">
        <f>'QA6'!C55</f>
        <v>16990.293539999999</v>
      </c>
      <c r="D25" s="89">
        <f>'QA6'!D55</f>
        <v>32387.340700000004</v>
      </c>
      <c r="E25" s="99">
        <f t="shared" si="2"/>
        <v>-0.47540325408686623</v>
      </c>
      <c r="F25" s="88">
        <f>'QA6'!F55</f>
        <v>16181.345730000001</v>
      </c>
      <c r="G25" s="99">
        <f t="shared" si="3"/>
        <v>-0.5003805381897255</v>
      </c>
      <c r="J25" s="91"/>
      <c r="K25" s="92"/>
      <c r="L25" s="93"/>
    </row>
    <row r="26" spans="1:12" ht="11.25" customHeight="1" x14ac:dyDescent="0.3">
      <c r="A26" s="309"/>
      <c r="B26" s="95" t="s">
        <v>518</v>
      </c>
      <c r="C26" s="95">
        <f>SUM(C24:C25)</f>
        <v>964968.96375</v>
      </c>
      <c r="D26" s="95">
        <f>SUM(D24:D25)</f>
        <v>1758936.9654999999</v>
      </c>
      <c r="E26" s="96">
        <f t="shared" si="2"/>
        <v>-0.45139082145806436</v>
      </c>
      <c r="F26" s="95">
        <f>SUM(F24:F25)</f>
        <v>879133.21221000003</v>
      </c>
      <c r="G26" s="97">
        <f t="shared" si="3"/>
        <v>-0.50019060975269491</v>
      </c>
      <c r="J26" s="91"/>
      <c r="K26" s="92"/>
      <c r="L26" s="93"/>
    </row>
    <row r="27" spans="1:12" ht="11.25" customHeight="1" x14ac:dyDescent="0.3">
      <c r="A27" s="100" t="s">
        <v>478</v>
      </c>
      <c r="B27" s="100"/>
      <c r="C27" s="95">
        <f>C26+C23+C22</f>
        <v>30122510.03545</v>
      </c>
      <c r="D27" s="95">
        <f>D26+D23+D22</f>
        <v>33344987.573615529</v>
      </c>
      <c r="E27" s="97">
        <f t="shared" si="2"/>
        <v>-9.6640537983446059E-2</v>
      </c>
      <c r="F27" s="95">
        <f>F26+F23+F22</f>
        <v>29322088.490109995</v>
      </c>
      <c r="G27" s="97">
        <f t="shared" si="3"/>
        <v>-0.12064479180339183</v>
      </c>
      <c r="J27" s="91"/>
      <c r="K27" s="94"/>
      <c r="L27" s="93"/>
    </row>
    <row r="28" spans="1:12" ht="11.25" customHeight="1" x14ac:dyDescent="0.3">
      <c r="A28" s="100" t="s">
        <v>22</v>
      </c>
      <c r="B28" s="100"/>
      <c r="C28" s="95">
        <f>C27+C17+C11</f>
        <v>56780837.87390466</v>
      </c>
      <c r="D28" s="95">
        <f>D27+D17+D11</f>
        <v>60074266.175743923</v>
      </c>
      <c r="E28" s="97">
        <f t="shared" si="2"/>
        <v>-5.4822613932636662E-2</v>
      </c>
      <c r="F28" s="95">
        <f>F27+F17+F11</f>
        <v>56476131.968118295</v>
      </c>
      <c r="G28" s="97">
        <f t="shared" si="3"/>
        <v>-5.9894767538224869E-2</v>
      </c>
      <c r="J28" s="98"/>
      <c r="K28" s="98"/>
      <c r="L28" s="98"/>
    </row>
    <row r="29" spans="1:12" ht="11.25" customHeight="1" x14ac:dyDescent="0.3">
      <c r="A29" s="328" t="s">
        <v>469</v>
      </c>
      <c r="B29" s="328"/>
      <c r="C29" s="328"/>
      <c r="D29" s="328"/>
      <c r="E29" s="328"/>
      <c r="F29" s="328"/>
      <c r="G29" s="328"/>
      <c r="J29" s="91"/>
      <c r="K29" s="92"/>
      <c r="L29" s="93"/>
    </row>
  </sheetData>
  <mergeCells count="10">
    <mergeCell ref="A13:A17"/>
    <mergeCell ref="A18:G18"/>
    <mergeCell ref="A19:A22"/>
    <mergeCell ref="A24:A26"/>
    <mergeCell ref="A29:G29"/>
    <mergeCell ref="A1:G1"/>
    <mergeCell ref="A2:B2"/>
    <mergeCell ref="A3:G3"/>
    <mergeCell ref="A4:A11"/>
    <mergeCell ref="A12:G1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MJ19"/>
  <sheetViews>
    <sheetView workbookViewId="0">
      <selection activeCell="B2" sqref="B2:G3"/>
    </sheetView>
  </sheetViews>
  <sheetFormatPr baseColWidth="10" defaultColWidth="11" defaultRowHeight="12.75" x14ac:dyDescent="0.2"/>
  <cols>
    <col min="1" max="1" width="29.42578125" style="48" customWidth="1"/>
    <col min="2" max="5" width="11" style="48"/>
    <col min="6" max="6" width="11" style="52"/>
    <col min="7" max="7" width="11.5703125" style="48" customWidth="1"/>
    <col min="8" max="1024" width="11" style="48"/>
  </cols>
  <sheetData>
    <row r="1" spans="1:9" ht="11.25" customHeight="1" x14ac:dyDescent="0.2">
      <c r="A1" s="329" t="s">
        <v>450</v>
      </c>
      <c r="B1" s="329"/>
      <c r="C1" s="329"/>
      <c r="D1" s="329"/>
      <c r="E1" s="329"/>
      <c r="F1" s="329"/>
      <c r="G1" s="329"/>
    </row>
    <row r="2" spans="1:9" ht="11.25" customHeight="1" x14ac:dyDescent="0.2">
      <c r="A2" s="330"/>
      <c r="B2" s="331">
        <v>2017</v>
      </c>
      <c r="C2" s="331">
        <v>2018</v>
      </c>
      <c r="D2" s="331">
        <v>2019</v>
      </c>
      <c r="E2" s="331">
        <v>2020</v>
      </c>
      <c r="F2" s="331" t="s">
        <v>419</v>
      </c>
      <c r="G2" s="332" t="s">
        <v>479</v>
      </c>
      <c r="I2" s="39"/>
    </row>
    <row r="3" spans="1:9" ht="15" x14ac:dyDescent="0.25">
      <c r="A3" s="330"/>
      <c r="B3" s="331"/>
      <c r="C3" s="331"/>
      <c r="D3" s="331"/>
      <c r="E3" s="331"/>
      <c r="F3" s="331"/>
      <c r="G3" s="332" t="s">
        <v>78</v>
      </c>
      <c r="I3" s="181"/>
    </row>
    <row r="4" spans="1:9" s="1" customFormat="1" ht="11.25" x14ac:dyDescent="0.2">
      <c r="A4" s="67" t="s">
        <v>79</v>
      </c>
      <c r="B4" s="89">
        <v>6961.7440099999903</v>
      </c>
      <c r="C4" s="89">
        <v>6275.6716200000001</v>
      </c>
      <c r="D4" s="89">
        <v>5642.6495400000003</v>
      </c>
      <c r="E4" s="89">
        <v>2308.1859399999998</v>
      </c>
      <c r="F4" s="211">
        <v>3949.5328700000009</v>
      </c>
      <c r="G4" s="101">
        <f>(F4-E4)/E4</f>
        <v>0.71109822720781379</v>
      </c>
      <c r="I4" s="30"/>
    </row>
    <row r="5" spans="1:9" x14ac:dyDescent="0.2">
      <c r="A5" s="67" t="s">
        <v>80</v>
      </c>
      <c r="B5" s="102">
        <v>8260.4982199999995</v>
      </c>
      <c r="C5" s="102">
        <v>7594.3226199999999</v>
      </c>
      <c r="D5" s="102">
        <v>6713.2102999999997</v>
      </c>
      <c r="E5" s="102">
        <v>3448.3666699999999</v>
      </c>
      <c r="F5" s="212">
        <v>4721.2716500000042</v>
      </c>
      <c r="G5" s="101">
        <f t="shared" ref="G5:G15" si="0">(F5-E5)/E5</f>
        <v>0.3691327233481248</v>
      </c>
      <c r="I5" s="52"/>
    </row>
    <row r="6" spans="1:9" x14ac:dyDescent="0.2">
      <c r="A6" s="67" t="s">
        <v>81</v>
      </c>
      <c r="B6" s="102">
        <v>2210.1532200000001</v>
      </c>
      <c r="C6" s="102">
        <v>2591.8160400000002</v>
      </c>
      <c r="D6" s="102">
        <v>4160.3250699999999</v>
      </c>
      <c r="E6" s="102">
        <v>1576.1349299999999</v>
      </c>
      <c r="F6" s="212">
        <v>1136.9195000000002</v>
      </c>
      <c r="G6" s="101">
        <f t="shared" si="0"/>
        <v>-0.27866613551924757</v>
      </c>
      <c r="I6" s="52"/>
    </row>
    <row r="7" spans="1:9" x14ac:dyDescent="0.2">
      <c r="A7" s="67" t="s">
        <v>38</v>
      </c>
      <c r="B7" s="89">
        <v>16.42839</v>
      </c>
      <c r="C7" s="89">
        <v>17.928730000000002</v>
      </c>
      <c r="D7" s="89">
        <v>10.45241</v>
      </c>
      <c r="E7" s="89">
        <v>20.940460000000002</v>
      </c>
      <c r="F7" s="211">
        <v>9.9404799999999991</v>
      </c>
      <c r="G7" s="101">
        <f t="shared" si="0"/>
        <v>-0.52529791609162368</v>
      </c>
    </row>
    <row r="8" spans="1:9" x14ac:dyDescent="0.2">
      <c r="A8" s="67" t="s">
        <v>82</v>
      </c>
      <c r="B8" s="102">
        <v>31408.244299999998</v>
      </c>
      <c r="C8" s="102">
        <v>32193.650819999999</v>
      </c>
      <c r="D8" s="102">
        <v>43381.179790000002</v>
      </c>
      <c r="E8" s="102">
        <v>32453.363649999999</v>
      </c>
      <c r="F8" s="212">
        <v>33640.962189999991</v>
      </c>
      <c r="G8" s="101">
        <f t="shared" si="0"/>
        <v>3.6594004640255272E-2</v>
      </c>
    </row>
    <row r="9" spans="1:9" x14ac:dyDescent="0.2">
      <c r="A9" s="67" t="s">
        <v>83</v>
      </c>
      <c r="B9" s="102">
        <v>1809.17363</v>
      </c>
      <c r="C9" s="102">
        <v>1953.09347</v>
      </c>
      <c r="D9" s="102">
        <v>1466.23155</v>
      </c>
      <c r="E9" s="102">
        <v>460.92908</v>
      </c>
      <c r="F9" s="212">
        <v>1496.0835900000004</v>
      </c>
      <c r="G9" s="101">
        <f t="shared" si="0"/>
        <v>2.2457999612434962</v>
      </c>
    </row>
    <row r="10" spans="1:9" x14ac:dyDescent="0.2">
      <c r="A10" s="67" t="s">
        <v>84</v>
      </c>
      <c r="B10" s="89">
        <v>7835.6102300000002</v>
      </c>
      <c r="C10" s="89">
        <v>8250.2499599999992</v>
      </c>
      <c r="D10" s="89">
        <v>9075.7486399999907</v>
      </c>
      <c r="E10" s="89">
        <v>4319.2377299999998</v>
      </c>
      <c r="F10" s="211">
        <v>4786.3609700000006</v>
      </c>
      <c r="G10" s="101">
        <f t="shared" si="0"/>
        <v>0.10814946275254009</v>
      </c>
    </row>
    <row r="11" spans="1:9" x14ac:dyDescent="0.2">
      <c r="A11" s="67" t="s">
        <v>85</v>
      </c>
      <c r="B11" s="102">
        <v>12424.17181</v>
      </c>
      <c r="C11" s="102">
        <v>12123.83642</v>
      </c>
      <c r="D11" s="102">
        <v>12390.61586</v>
      </c>
      <c r="E11" s="102">
        <v>9168.7488499999999</v>
      </c>
      <c r="F11" s="212">
        <v>12375.552909999997</v>
      </c>
      <c r="G11" s="101">
        <f t="shared" si="0"/>
        <v>0.34975372457715392</v>
      </c>
    </row>
    <row r="12" spans="1:9" x14ac:dyDescent="0.2">
      <c r="A12" s="67" t="s">
        <v>86</v>
      </c>
      <c r="B12" s="102">
        <v>1909.3924400000001</v>
      </c>
      <c r="C12" s="102">
        <v>1595.4179200000001</v>
      </c>
      <c r="D12" s="102">
        <v>1491.94686</v>
      </c>
      <c r="E12" s="102">
        <v>268.24428999999998</v>
      </c>
      <c r="F12" s="212">
        <v>4843.1334999999999</v>
      </c>
      <c r="G12" s="101">
        <f t="shared" si="0"/>
        <v>17.054936043559401</v>
      </c>
    </row>
    <row r="13" spans="1:9" x14ac:dyDescent="0.2">
      <c r="A13" s="67" t="s">
        <v>87</v>
      </c>
      <c r="B13" s="89">
        <v>772.36977000000002</v>
      </c>
      <c r="C13" s="89">
        <v>916.03427999999997</v>
      </c>
      <c r="D13" s="89">
        <v>1052.2455199999999</v>
      </c>
      <c r="E13" s="89">
        <v>777.82144000000005</v>
      </c>
      <c r="F13" s="211">
        <v>3316.4537299999993</v>
      </c>
      <c r="G13" s="101">
        <f t="shared" si="0"/>
        <v>3.2637725825608497</v>
      </c>
    </row>
    <row r="14" spans="1:9" x14ac:dyDescent="0.2">
      <c r="A14" s="67" t="s">
        <v>88</v>
      </c>
      <c r="B14" s="102">
        <v>226.96090000000001</v>
      </c>
      <c r="C14" s="102">
        <v>198.44718</v>
      </c>
      <c r="D14" s="102">
        <v>164.55715000000001</v>
      </c>
      <c r="E14" s="102">
        <v>60.64629</v>
      </c>
      <c r="F14" s="212">
        <v>283.12936000000002</v>
      </c>
      <c r="G14" s="101">
        <f t="shared" si="0"/>
        <v>3.6685355361391441</v>
      </c>
    </row>
    <row r="15" spans="1:9" x14ac:dyDescent="0.2">
      <c r="A15" s="67" t="s">
        <v>89</v>
      </c>
      <c r="B15" s="102">
        <v>26.889340000000001</v>
      </c>
      <c r="C15" s="102">
        <v>15.76346</v>
      </c>
      <c r="D15" s="102">
        <v>6.3531300000000002</v>
      </c>
      <c r="E15" s="102">
        <v>103.56569</v>
      </c>
      <c r="F15" s="212">
        <v>160.83608000000001</v>
      </c>
      <c r="G15" s="101">
        <f t="shared" si="0"/>
        <v>0.55298612890041099</v>
      </c>
    </row>
    <row r="16" spans="1:9" ht="15" customHeight="1" x14ac:dyDescent="0.2">
      <c r="A16" s="100" t="s">
        <v>519</v>
      </c>
      <c r="B16" s="103">
        <f>SUM(B4:B15)</f>
        <v>73861.636259999985</v>
      </c>
      <c r="C16" s="103">
        <f>SUM(C4:C15)</f>
        <v>73726.23252000002</v>
      </c>
      <c r="D16" s="103">
        <f>SUM(D4:D15)</f>
        <v>85555.515819999986</v>
      </c>
      <c r="E16" s="103">
        <f>SUM(E4:E15)</f>
        <v>54966.185019999997</v>
      </c>
      <c r="F16" s="103">
        <f>SUM(F4:F15)</f>
        <v>70720.176829999997</v>
      </c>
      <c r="G16" s="104">
        <f>(F16-E16)/E16</f>
        <v>0.28661242915563001</v>
      </c>
    </row>
    <row r="17" spans="1:7" x14ac:dyDescent="0.2">
      <c r="A17" s="328" t="s">
        <v>469</v>
      </c>
      <c r="B17" s="328"/>
      <c r="C17" s="328"/>
      <c r="D17" s="328"/>
      <c r="E17" s="328"/>
      <c r="F17" s="328"/>
      <c r="G17" s="328"/>
    </row>
    <row r="18" spans="1:7" x14ac:dyDescent="0.2">
      <c r="A18" s="237" t="s">
        <v>480</v>
      </c>
    </row>
    <row r="19" spans="1:7" ht="26.25" customHeight="1" x14ac:dyDescent="0.2"/>
  </sheetData>
  <mergeCells count="9">
    <mergeCell ref="A17:G17"/>
    <mergeCell ref="A1:G1"/>
    <mergeCell ref="A2:A3"/>
    <mergeCell ref="B2:B3"/>
    <mergeCell ref="C2:C3"/>
    <mergeCell ref="D2:D3"/>
    <mergeCell ref="E2:E3"/>
    <mergeCell ref="G2:G3"/>
    <mergeCell ref="F2:F3"/>
  </mergeCells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Índex de taules i gràfics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Q11a</vt:lpstr>
      <vt:lpstr>Q11b</vt:lpstr>
      <vt:lpstr>Q12</vt:lpstr>
      <vt:lpstr>Q13</vt:lpstr>
      <vt:lpstr>GA1 </vt:lpstr>
      <vt:lpstr>QA1</vt:lpstr>
      <vt:lpstr>QA2</vt:lpstr>
      <vt:lpstr>GA2</vt:lpstr>
      <vt:lpstr>GA3</vt:lpstr>
      <vt:lpstr>QA3</vt:lpstr>
      <vt:lpstr>QA4</vt:lpstr>
      <vt:lpstr>QA5</vt:lpstr>
      <vt:lpstr>QA6</vt:lpstr>
      <vt:lpstr>QA7</vt:lpstr>
      <vt:lpstr>QA8</vt:lpstr>
      <vt:lpstr>QA9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YOLANDA DESCO</dc:creator>
  <dc:description/>
  <cp:lastModifiedBy>Fernando Ruiz Fernández</cp:lastModifiedBy>
  <cp:revision>2</cp:revision>
  <cp:lastPrinted>2019-07-08T09:04:05Z</cp:lastPrinted>
  <dcterms:created xsi:type="dcterms:W3CDTF">2018-05-16T08:54:59Z</dcterms:created>
  <dcterms:modified xsi:type="dcterms:W3CDTF">2022-09-30T08:04:36Z</dcterms:modified>
  <cp:contentStatus/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contentStatus">
    <vt:lpwstr>Final</vt:lpwstr>
  </property>
</Properties>
</file>