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1\2-Licitació\Anunci\CAT\"/>
    </mc:Choice>
  </mc:AlternateContent>
  <bookViews>
    <workbookView xWindow="0" yWindow="0" windowWidth="26355" windowHeight="12885"/>
  </bookViews>
  <sheets>
    <sheet name="CAT" sheetId="1" r:id="rId1"/>
    <sheet name="Períodes" sheetId="3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A31" i="1" l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B31" i="1" l="1"/>
  <c r="C16" i="1"/>
  <c r="D16" i="1" s="1"/>
</calcChain>
</file>

<file path=xl/sharedStrings.xml><?xml version="1.0" encoding="utf-8"?>
<sst xmlns="http://schemas.openxmlformats.org/spreadsheetml/2006/main" count="47" uniqueCount="39">
  <si>
    <t>Període</t>
  </si>
  <si>
    <t>Entitat de crèdit</t>
  </si>
  <si>
    <t>Comissió aplicable</t>
  </si>
  <si>
    <t>Períodes</t>
  </si>
  <si>
    <t>Mes</t>
  </si>
  <si>
    <t>Saldo mitjà mensual</t>
  </si>
  <si>
    <t>Franquícia</t>
  </si>
  <si>
    <t>Saldo mitjà mensual, deduïnt franquícia</t>
  </si>
  <si>
    <t>Mateixa que per línea de crèdit</t>
  </si>
  <si>
    <t>Dies</t>
  </si>
  <si>
    <t>Càlcul comissió</t>
  </si>
  <si>
    <t>Contracte marc de Tresoreria 2021</t>
  </si>
  <si>
    <t>gener 2022</t>
  </si>
  <si>
    <t>febrer 2022</t>
  </si>
  <si>
    <t>març 2022</t>
  </si>
  <si>
    <t>abril 2022</t>
  </si>
  <si>
    <t>maig 2022</t>
  </si>
  <si>
    <t>Juny 2022</t>
  </si>
  <si>
    <t>Juliol 2021</t>
  </si>
  <si>
    <t>Agost 2021</t>
  </si>
  <si>
    <t>Setembre 2021</t>
  </si>
  <si>
    <t>Octubre 2021</t>
  </si>
  <si>
    <t>Novembre 2021</t>
  </si>
  <si>
    <t>Desembre 2021</t>
  </si>
  <si>
    <t>1r període: juliol-octubre 2021 (4 mesos)</t>
  </si>
  <si>
    <t>2n període: novembre 2021-juny 2022 (8 mesos)</t>
  </si>
  <si>
    <t>Act/Act</t>
  </si>
  <si>
    <t>Act/360</t>
  </si>
  <si>
    <t>30/360</t>
  </si>
  <si>
    <t>Columna1</t>
  </si>
  <si>
    <t>Import total comissió adjudicat</t>
  </si>
  <si>
    <t>Gener 2022</t>
  </si>
  <si>
    <t>Febrer 2022</t>
  </si>
  <si>
    <t>Març 2022</t>
  </si>
  <si>
    <t>Abril 2022</t>
  </si>
  <si>
    <t>Maig 2022</t>
  </si>
  <si>
    <t>Liquidació</t>
  </si>
  <si>
    <t>Plantilla orientativa per al càlcul i la justificació de les comissions de custòdia</t>
  </si>
  <si>
    <t>Base de càlcul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</si>
</sst>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Noto Sans"/>
      <family val="2"/>
      <charset val="1"/>
    </font>
    <font>
      <sz val="11"/>
      <color theme="1"/>
      <name val="Calibri"/>
      <family val="2"/>
      <scheme val="minor"/>
    </font>
    <font>
      <sz val="11"/>
      <name val="Noto Sans"/>
      <family val="2"/>
      <charset val="1"/>
    </font>
    <font>
      <b/>
      <sz val="11"/>
      <name val="Noto Sans"/>
      <family val="2"/>
      <charset val="1"/>
    </font>
    <font>
      <sz val="9"/>
      <name val="Noto Sans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1" fillId="0" borderId="0" xfId="0" applyFont="1"/>
    <xf numFmtId="49" fontId="0" fillId="0" borderId="0" xfId="0" applyNumberFormat="1"/>
    <xf numFmtId="0" fontId="5" fillId="0" borderId="0" xfId="0" applyFont="1" applyFill="1" applyProtection="1"/>
    <xf numFmtId="0" fontId="4" fillId="0" borderId="0" xfId="0" applyFont="1" applyFill="1" applyProtection="1"/>
    <xf numFmtId="0" fontId="5" fillId="0" borderId="1" xfId="0" applyFont="1" applyFill="1" applyBorder="1" applyProtection="1"/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Protection="1">
      <protection locked="0"/>
    </xf>
    <xf numFmtId="44" fontId="4" fillId="0" borderId="1" xfId="0" applyNumberFormat="1" applyFont="1" applyFill="1" applyBorder="1" applyProtection="1"/>
    <xf numFmtId="44" fontId="4" fillId="0" borderId="0" xfId="1" applyFont="1" applyFill="1" applyProtection="1"/>
    <xf numFmtId="44" fontId="4" fillId="0" borderId="1" xfId="0" applyNumberFormat="1" applyFont="1" applyFill="1" applyBorder="1" applyProtection="1">
      <protection locked="0"/>
    </xf>
    <xf numFmtId="44" fontId="4" fillId="0" borderId="0" xfId="0" applyNumberFormat="1" applyFont="1" applyFill="1" applyProtection="1"/>
    <xf numFmtId="0" fontId="5" fillId="0" borderId="1" xfId="0" applyFont="1" applyFill="1" applyBorder="1" applyAlignment="1" applyProtection="1">
      <alignment wrapText="1"/>
    </xf>
    <xf numFmtId="10" fontId="4" fillId="0" borderId="1" xfId="0" applyNumberFormat="1" applyFont="1" applyFill="1" applyBorder="1" applyProtection="1"/>
    <xf numFmtId="0" fontId="4" fillId="0" borderId="1" xfId="0" applyFont="1" applyFill="1" applyBorder="1" applyAlignment="1" applyProtection="1">
      <alignment horizontal="center"/>
      <protection locked="0"/>
    </xf>
    <xf numFmtId="0" fontId="6" fillId="0" borderId="0" xfId="0" applyFont="1" applyFill="1" applyProtection="1"/>
    <xf numFmtId="0" fontId="5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center" wrapText="1"/>
    </xf>
    <xf numFmtId="0" fontId="4" fillId="0" borderId="1" xfId="0" applyFont="1" applyFill="1" applyBorder="1" applyAlignment="1" applyProtection="1">
      <alignment horizontal="center"/>
    </xf>
    <xf numFmtId="17" fontId="4" fillId="0" borderId="1" xfId="0" quotePrefix="1" applyNumberFormat="1" applyFont="1" applyFill="1" applyBorder="1" applyAlignment="1" applyProtection="1">
      <alignment horizontal="center"/>
    </xf>
    <xf numFmtId="0" fontId="4" fillId="0" borderId="0" xfId="0" applyFont="1" applyFill="1" applyBorder="1" applyProtection="1"/>
    <xf numFmtId="0" fontId="5" fillId="0" borderId="0" xfId="0" applyFont="1" applyFill="1" applyBorder="1" applyAlignment="1" applyProtection="1">
      <alignment horizontal="center" wrapText="1"/>
    </xf>
    <xf numFmtId="0" fontId="4" fillId="0" borderId="1" xfId="0" quotePrefix="1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vertical="center" wrapText="1"/>
    </xf>
    <xf numFmtId="44" fontId="5" fillId="0" borderId="1" xfId="0" applyNumberFormat="1" applyFont="1" applyFill="1" applyBorder="1" applyAlignment="1" applyProtection="1">
      <alignment vertical="center"/>
    </xf>
  </cellXfs>
  <cellStyles count="2">
    <cellStyle name="Moneda" xfId="1" builtinId="4"/>
    <cellStyle name="Normal" xfId="0" builtinId="0"/>
  </cellStyles>
  <dxfs count="5"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ot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oto San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oto Sans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971551</xdr:colOff>
      <xdr:row>0</xdr:row>
      <xdr:rowOff>57150</xdr:rowOff>
    </xdr:from>
    <xdr:to>
      <xdr:col>13</xdr:col>
      <xdr:colOff>695326</xdr:colOff>
      <xdr:row>39</xdr:row>
      <xdr:rowOff>133350</xdr:rowOff>
    </xdr:to>
    <xdr:sp macro="" textlink="">
      <xdr:nvSpPr>
        <xdr:cNvPr id="2" name="CuadroTexto 1"/>
        <xdr:cNvSpPr txBox="1"/>
      </xdr:nvSpPr>
      <xdr:spPr>
        <a:xfrm>
          <a:off x="9315451" y="57150"/>
          <a:ext cx="7353300" cy="9296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1"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Clàusula</a:t>
          </a:r>
          <a:r>
            <a:rPr lang="es-ES" sz="1100" b="1" baseline="0"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 6.6 Plec de prescripcions tècniques</a:t>
          </a:r>
          <a:endParaRPr lang="es-ES" sz="1100" b="1"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endParaRPr lang="es-ES" sz="1100"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 b="1"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Comissió de manteniment (o de custòdia) de saldos bancaris positius </a:t>
          </a:r>
        </a:p>
        <a:p>
          <a:endParaRPr lang="es-ES"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 b="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Les entitats tresoreres podran cobrar per mantenir saldos positius en els comptes bancaris, fins a l’import màxim global que s’adjudiqui a cada entitat tresorera en l’adjudicació del Contracte marc, d’acord amb la clàusula 17.3.b) i 24.4 del Plec de clàusules particulars.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 b="1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L’Administració de la Comunitat Autònoma repartirà de manera lineal l’import dels saldos positius entre totes les entitats tresoreres. </a:t>
          </a:r>
          <a:endParaRPr lang="es-ES" sz="1100" b="1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 b="1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El càlcul d’aquesta comissió es farà sobre els saldos mensuals positius mitjans que els destinataris del Contracte marc mantinguin en els comptes bancaris de cada entitat de crèdit.</a:t>
          </a:r>
          <a:endParaRPr lang="es-ES" sz="1100" b="1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Cada entitat de crèdit calcularà els saldos mensuals positius mitjans a partir dels saldos de tots els comptes bancaris oberts a l’entitat dins de l’àmbit subjectiu i objectiu d’aquest Contracte marc, tenint en compte el següent: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 - Quan un saldo diari sigui negatiu (per disposició del crèdit en compte corrent), es considerarà que el saldo serà zero a efectes del càlcul d’aquesta comissió.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- Es considerarà el darrer saldo de cada dia.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- Els saldos diaris s’ordenaran per data operació, no per data valor.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- Cada mitjana mensual es calcularà amb el saldo de tots els dies naturals del mes.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S’estableix una franquícia de 10.000.000 € a aplicar sobre el saldo positiu mensual mitjà total resultant per a cada entitat de crèdit.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Un cop deduïda la franquícia del saldo mitjà mensual positiu de l’entitat de crèdit, si el saldo resultant és major que 0 €, s’aplicarà una comissió anual del 0,20% (0,20% dividit per 12), i s’obtindrà l’import mensual d’aquesta comissió per cada entitat de crèdit. El càlcul de la comissió </a:t>
          </a:r>
          <a:r>
            <a:rPr lang="ca-ES" sz="1100" u="sng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també</a:t>
          </a: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 es pot obtenir de la manera següent: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((Saldo mitjà mensual - franquícia) x 0,20% x Núm. dies del mes) / Any base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Així, es calcularà l’import de la comissió per cada mes i se sumaran els imports resultants dels mesos que corresponguin d’acord amb els períodes establerts en la clàusula 40 del Plec de clàusules particulars. 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En la justificació de la liquidació d’aquesta comissió, cada entitat de crèdit haurà d’indicar els comptes bancaris (titularitat i IBAN), amb detall dels saldos diaris i saldos mitjans mensuals positius sobre els quals s’aplica la comissió, de manera que la Direcció General del Tresor, Política Financera i Patrimoni pugui fer les comprovacions pertinents. Les entitats de crèdit hauran d’enviar la informació amb format de full de càlcul per les comprovacions.</a:t>
          </a:r>
          <a:endParaRPr lang="es-ES" sz="1100" b="0">
            <a:solidFill>
              <a:schemeClr val="dk1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endParaRPr lang="es-ES"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a1" displayName="Tabla1" ref="A1:A3" totalsRowShown="0" headerRowDxfId="4" dataDxfId="3">
  <autoFilter ref="A1:A3"/>
  <tableColumns count="1">
    <tableColumn id="1" name="Períodes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Dies" displayName="Dies" ref="A7:B19" totalsRowShown="0" headerRowDxfId="1">
  <autoFilter ref="A7:B19"/>
  <tableColumns count="2">
    <tableColumn id="1" name="Mes" dataDxfId="0"/>
    <tableColumn id="2" name="Di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22:A25" totalsRowShown="0">
  <autoFilter ref="A22:A25"/>
  <tableColumns count="1">
    <tableColumn id="1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showGridLines="0" tabSelected="1" topLeftCell="A7" workbookViewId="0">
      <selection activeCell="D31" sqref="D31"/>
    </sheetView>
  </sheetViews>
  <sheetFormatPr baseColWidth="10" defaultRowHeight="16.5" x14ac:dyDescent="0.3"/>
  <cols>
    <col min="1" max="1" width="46.85546875" style="5" customWidth="1"/>
    <col min="2" max="2" width="31" style="5" customWidth="1"/>
    <col min="3" max="3" width="23.42578125" style="5" customWidth="1"/>
    <col min="4" max="4" width="23.85546875" style="5" bestFit="1" customWidth="1"/>
    <col min="5" max="5" width="18.85546875" style="5" customWidth="1"/>
    <col min="6" max="6" width="15.5703125" style="5" customWidth="1"/>
    <col min="7" max="16384" width="11.42578125" style="5"/>
  </cols>
  <sheetData>
    <row r="1" spans="1:4" x14ac:dyDescent="0.3">
      <c r="A1" s="4" t="s">
        <v>37</v>
      </c>
    </row>
    <row r="2" spans="1:4" x14ac:dyDescent="0.3">
      <c r="A2" s="4" t="s">
        <v>11</v>
      </c>
    </row>
    <row r="5" spans="1:4" x14ac:dyDescent="0.3">
      <c r="A5" s="6" t="s">
        <v>0</v>
      </c>
      <c r="B5" s="7"/>
    </row>
    <row r="6" spans="1:4" x14ac:dyDescent="0.3">
      <c r="A6" s="6" t="s">
        <v>1</v>
      </c>
      <c r="B6" s="8"/>
    </row>
    <row r="7" spans="1:4" x14ac:dyDescent="0.3">
      <c r="A7" s="6" t="s">
        <v>30</v>
      </c>
      <c r="B7" s="9">
        <f>+B8+B9</f>
        <v>0</v>
      </c>
      <c r="D7" s="10"/>
    </row>
    <row r="8" spans="1:4" x14ac:dyDescent="0.3">
      <c r="A8" s="6">
        <v>2021</v>
      </c>
      <c r="B8" s="11"/>
      <c r="D8" s="10"/>
    </row>
    <row r="9" spans="1:4" x14ac:dyDescent="0.3">
      <c r="A9" s="6">
        <v>2022</v>
      </c>
      <c r="B9" s="11"/>
      <c r="D9" s="12"/>
    </row>
    <row r="10" spans="1:4" x14ac:dyDescent="0.3">
      <c r="A10" s="13" t="s">
        <v>6</v>
      </c>
      <c r="B10" s="9">
        <v>10000000</v>
      </c>
    </row>
    <row r="11" spans="1:4" x14ac:dyDescent="0.3">
      <c r="A11" s="6" t="s">
        <v>2</v>
      </c>
      <c r="B11" s="14">
        <v>2E-3</v>
      </c>
    </row>
    <row r="12" spans="1:4" x14ac:dyDescent="0.3">
      <c r="A12" s="6" t="s">
        <v>38</v>
      </c>
      <c r="B12" s="15"/>
      <c r="C12" s="16" t="s">
        <v>8</v>
      </c>
    </row>
    <row r="15" spans="1:4" ht="49.5" x14ac:dyDescent="0.3">
      <c r="A15" s="17" t="s">
        <v>4</v>
      </c>
      <c r="B15" s="17" t="s">
        <v>5</v>
      </c>
      <c r="C15" s="18" t="s">
        <v>7</v>
      </c>
      <c r="D15" s="18" t="s">
        <v>10</v>
      </c>
    </row>
    <row r="16" spans="1:4" x14ac:dyDescent="0.3">
      <c r="A16" s="19" t="s">
        <v>18</v>
      </c>
      <c r="B16" s="11"/>
      <c r="C16" s="9">
        <f>+MAX(B16-$B$10,0)</f>
        <v>0</v>
      </c>
      <c r="D16" s="9">
        <f>+ROUND(IF($B$12=Períodes!$A$23,C16*$B$11*VLOOKUP(A16,Dies[#All],2,FALSE)/365,IF($B$12=Períodes!$A$24,C16*$B$11*VLOOKUP(A16,Dies[#All],2,FALSE)/360,C16*$B$11*30/360)),2)</f>
        <v>0</v>
      </c>
    </row>
    <row r="17" spans="1:6" x14ac:dyDescent="0.3">
      <c r="A17" s="20" t="s">
        <v>19</v>
      </c>
      <c r="B17" s="11"/>
      <c r="C17" s="9">
        <f t="shared" ref="C17:C27" si="0">+MAX(B17-$B$10,0)</f>
        <v>0</v>
      </c>
      <c r="D17" s="9">
        <f>+ROUND(IF($B$12=Períodes!$A$23,C17*$B$11*VLOOKUP(A17,Dies[#All],2,FALSE)/365,IF($B$12=Períodes!$A$24,C17*$B$11*VLOOKUP(A17,Dies[#All],2,FALSE)/360,C17*$B$11*30/360)),2)</f>
        <v>0</v>
      </c>
    </row>
    <row r="18" spans="1:6" x14ac:dyDescent="0.3">
      <c r="A18" s="19" t="s">
        <v>20</v>
      </c>
      <c r="B18" s="11"/>
      <c r="C18" s="9">
        <f t="shared" si="0"/>
        <v>0</v>
      </c>
      <c r="D18" s="9">
        <f>+ROUND(IF($B$12=Períodes!$A$23,C18*$B$11*VLOOKUP(A18,Dies[#All],2,FALSE)/365,IF($B$12=Períodes!$A$24,C18*$B$11*VLOOKUP(A18,Dies[#All],2,FALSE)/360,C18*$B$11*30/360)),2)</f>
        <v>0</v>
      </c>
    </row>
    <row r="19" spans="1:6" x14ac:dyDescent="0.3">
      <c r="A19" s="19" t="s">
        <v>21</v>
      </c>
      <c r="B19" s="11"/>
      <c r="C19" s="9">
        <f t="shared" si="0"/>
        <v>0</v>
      </c>
      <c r="D19" s="9">
        <f>+ROUND(IF($B$12=Períodes!$A$23,C19*$B$11*VLOOKUP(A19,Dies[#All],2,FALSE)/365,IF($B$12=Períodes!$A$24,C19*$B$11*VLOOKUP(A19,Dies[#All],2,FALSE)/360,C19*$B$11*30/360)),2)</f>
        <v>0</v>
      </c>
    </row>
    <row r="20" spans="1:6" x14ac:dyDescent="0.3">
      <c r="A20" s="19" t="s">
        <v>22</v>
      </c>
      <c r="B20" s="11"/>
      <c r="C20" s="9">
        <f t="shared" si="0"/>
        <v>0</v>
      </c>
      <c r="D20" s="9">
        <f>+ROUND(IF($B$12=Períodes!$A$23,C20*$B$11*VLOOKUP(A20,Dies[#All],2,FALSE)/365,IF($B$12=Períodes!$A$24,C20*$B$11*VLOOKUP(A20,Dies[#All],2,FALSE)/360,C20*$B$11*30/360)),2)</f>
        <v>0</v>
      </c>
    </row>
    <row r="21" spans="1:6" x14ac:dyDescent="0.3">
      <c r="A21" s="19" t="s">
        <v>23</v>
      </c>
      <c r="B21" s="11"/>
      <c r="C21" s="9">
        <f t="shared" si="0"/>
        <v>0</v>
      </c>
      <c r="D21" s="9">
        <f>+ROUND(IF($B$12=Períodes!$A$23,C21*$B$11*VLOOKUP(A21,Dies[#All],2,FALSE)/365,IF($B$12=Períodes!$A$24,C21*$B$11*VLOOKUP(A21,Dies[#All],2,FALSE)/360,C21*$B$11*30/360)),2)</f>
        <v>0</v>
      </c>
    </row>
    <row r="22" spans="1:6" x14ac:dyDescent="0.3">
      <c r="A22" s="19" t="s">
        <v>31</v>
      </c>
      <c r="B22" s="11"/>
      <c r="C22" s="9">
        <f t="shared" si="0"/>
        <v>0</v>
      </c>
      <c r="D22" s="9">
        <f>+ROUND(IF($B$12=Períodes!$A$23,C22*$B$11*VLOOKUP(A22,Dies[#All],2,FALSE)/365,IF($B$12=Períodes!$A$24,C22*$B$11*VLOOKUP(A22,Dies[#All],2,FALSE)/360,C22*$B$11*30/360)),2)</f>
        <v>0</v>
      </c>
    </row>
    <row r="23" spans="1:6" x14ac:dyDescent="0.3">
      <c r="A23" s="20" t="s">
        <v>32</v>
      </c>
      <c r="B23" s="11"/>
      <c r="C23" s="9">
        <f t="shared" si="0"/>
        <v>0</v>
      </c>
      <c r="D23" s="9">
        <f>+ROUND(IF($B$12=Períodes!$A$23,C23*$B$11*VLOOKUP(A23,Dies[#All],2,FALSE)/365,IF($B$12=Períodes!$A$24,C23*$B$11*VLOOKUP(A23,Dies[#All],2,FALSE)/360,C23*$B$11*30/360)),2)</f>
        <v>0</v>
      </c>
      <c r="E23" s="21"/>
    </row>
    <row r="24" spans="1:6" x14ac:dyDescent="0.3">
      <c r="A24" s="19" t="s">
        <v>33</v>
      </c>
      <c r="B24" s="11"/>
      <c r="C24" s="9">
        <f t="shared" si="0"/>
        <v>0</v>
      </c>
      <c r="D24" s="9">
        <f>+ROUND(IF($B$12=Períodes!$A$23,C24*$B$11*VLOOKUP(A24,Dies[#All],2,FALSE)/365,IF($B$12=Períodes!$A$24,C24*$B$11*VLOOKUP(A24,Dies[#All],2,FALSE)/360,C24*$B$11*30/360)),2)</f>
        <v>0</v>
      </c>
      <c r="E24" s="22"/>
    </row>
    <row r="25" spans="1:6" x14ac:dyDescent="0.3">
      <c r="A25" s="23" t="s">
        <v>34</v>
      </c>
      <c r="B25" s="11"/>
      <c r="C25" s="9">
        <f t="shared" si="0"/>
        <v>0</v>
      </c>
      <c r="D25" s="9">
        <f>+ROUND(IF($B$12=Períodes!$A$23,C25*$B$11*VLOOKUP(A25,Dies[#All],2,FALSE)/365,IF($B$12=Períodes!$A$24,C25*$B$11*VLOOKUP(A25,Dies[#All],2,FALSE)/360,C25*$B$11*30/360)),2)</f>
        <v>0</v>
      </c>
      <c r="E25" s="24"/>
    </row>
    <row r="26" spans="1:6" x14ac:dyDescent="0.3">
      <c r="A26" s="19" t="s">
        <v>35</v>
      </c>
      <c r="B26" s="11"/>
      <c r="C26" s="9">
        <f t="shared" si="0"/>
        <v>0</v>
      </c>
      <c r="D26" s="9">
        <f>+ROUND(IF($B$12=Períodes!$A$23,C26*$B$11*VLOOKUP(A26,Dies[#All],2,FALSE)/365,IF($B$12=Períodes!$A$24,C26*$B$11*VLOOKUP(A26,Dies[#All],2,FALSE)/360,C26*$B$11*30/360)),2)</f>
        <v>0</v>
      </c>
      <c r="E26" s="24"/>
      <c r="F26" s="24"/>
    </row>
    <row r="27" spans="1:6" x14ac:dyDescent="0.3">
      <c r="A27" s="19" t="s">
        <v>17</v>
      </c>
      <c r="B27" s="11"/>
      <c r="C27" s="9">
        <f t="shared" si="0"/>
        <v>0</v>
      </c>
      <c r="D27" s="9">
        <f>+ROUND(IF($B$12=Períodes!$A$23,C27*$B$11*VLOOKUP(A27,Dies[#All],2,FALSE)/365,IF($B$12=Períodes!$A$24,C27*$B$11*VLOOKUP(A27,Dies[#All],2,FALSE)/360,C27*$B$11*30/360)),2)</f>
        <v>0</v>
      </c>
      <c r="E27" s="24"/>
    </row>
    <row r="28" spans="1:6" x14ac:dyDescent="0.3">
      <c r="A28" s="24"/>
      <c r="B28" s="24"/>
      <c r="C28" s="24"/>
      <c r="D28" s="24"/>
      <c r="E28" s="24"/>
      <c r="F28" s="24"/>
    </row>
    <row r="29" spans="1:6" x14ac:dyDescent="0.3">
      <c r="A29" s="21"/>
      <c r="B29" s="24"/>
      <c r="C29" s="24"/>
      <c r="D29" s="24"/>
      <c r="E29" s="24"/>
      <c r="F29" s="24"/>
    </row>
    <row r="30" spans="1:6" x14ac:dyDescent="0.3">
      <c r="A30" s="4" t="s">
        <v>36</v>
      </c>
    </row>
    <row r="31" spans="1:6" x14ac:dyDescent="0.3">
      <c r="A31" s="25">
        <f>+B5</f>
        <v>0</v>
      </c>
      <c r="B31" s="26">
        <f>+ROUND(IF(A31=Períodes!A2,MIN(SUM(D16:D19),B8),IF(A31=Períodes!A3,MIN(SUM(D20:D27),B9),0)),2)</f>
        <v>0</v>
      </c>
    </row>
  </sheetData>
  <sheetProtection sheet="1" objects="1" scenarios="1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Períodes!$A$23:$A$25</xm:f>
          </x14:formula1>
          <xm:sqref>B12</xm:sqref>
        </x14:dataValidation>
        <x14:dataValidation type="list" showInputMessage="1" showErrorMessage="1" error="Seleccionau una de les dues opcions del menú desplegable">
          <x14:formula1>
            <xm:f>Períodes!A2:A3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>
      <selection activeCell="A8" sqref="A8:A13"/>
    </sheetView>
  </sheetViews>
  <sheetFormatPr baseColWidth="10" defaultRowHeight="15" x14ac:dyDescent="0.25"/>
  <cols>
    <col min="1" max="1" width="14.140625" customWidth="1"/>
  </cols>
  <sheetData>
    <row r="1" spans="1:2" ht="16.5" x14ac:dyDescent="0.3">
      <c r="A1" s="1" t="s">
        <v>3</v>
      </c>
    </row>
    <row r="2" spans="1:2" ht="16.5" x14ac:dyDescent="0.3">
      <c r="A2" s="1" t="s">
        <v>24</v>
      </c>
    </row>
    <row r="3" spans="1:2" ht="16.5" x14ac:dyDescent="0.3">
      <c r="A3" s="1" t="s">
        <v>25</v>
      </c>
    </row>
    <row r="7" spans="1:2" x14ac:dyDescent="0.25">
      <c r="A7" s="2" t="s">
        <v>4</v>
      </c>
      <c r="B7" s="2" t="s">
        <v>9</v>
      </c>
    </row>
    <row r="8" spans="1:2" x14ac:dyDescent="0.25">
      <c r="A8" s="3" t="s">
        <v>12</v>
      </c>
      <c r="B8">
        <v>31</v>
      </c>
    </row>
    <row r="9" spans="1:2" x14ac:dyDescent="0.25">
      <c r="A9" s="3" t="s">
        <v>13</v>
      </c>
      <c r="B9">
        <v>28</v>
      </c>
    </row>
    <row r="10" spans="1:2" x14ac:dyDescent="0.25">
      <c r="A10" s="3" t="s">
        <v>14</v>
      </c>
      <c r="B10">
        <v>31</v>
      </c>
    </row>
    <row r="11" spans="1:2" x14ac:dyDescent="0.25">
      <c r="A11" s="3" t="s">
        <v>15</v>
      </c>
      <c r="B11">
        <v>30</v>
      </c>
    </row>
    <row r="12" spans="1:2" x14ac:dyDescent="0.25">
      <c r="A12" s="3" t="s">
        <v>16</v>
      </c>
      <c r="B12">
        <v>31</v>
      </c>
    </row>
    <row r="13" spans="1:2" x14ac:dyDescent="0.25">
      <c r="A13" s="3" t="s">
        <v>17</v>
      </c>
      <c r="B13">
        <v>30</v>
      </c>
    </row>
    <row r="14" spans="1:2" x14ac:dyDescent="0.25">
      <c r="A14" s="3" t="s">
        <v>18</v>
      </c>
      <c r="B14">
        <v>31</v>
      </c>
    </row>
    <row r="15" spans="1:2" x14ac:dyDescent="0.25">
      <c r="A15" s="3" t="s">
        <v>19</v>
      </c>
      <c r="B15">
        <v>31</v>
      </c>
    </row>
    <row r="16" spans="1:2" x14ac:dyDescent="0.25">
      <c r="A16" s="3" t="s">
        <v>20</v>
      </c>
      <c r="B16">
        <v>30</v>
      </c>
    </row>
    <row r="17" spans="1:2" x14ac:dyDescent="0.25">
      <c r="A17" s="3" t="s">
        <v>21</v>
      </c>
      <c r="B17">
        <v>31</v>
      </c>
    </row>
    <row r="18" spans="1:2" x14ac:dyDescent="0.25">
      <c r="A18" s="3" t="s">
        <v>22</v>
      </c>
      <c r="B18">
        <v>30</v>
      </c>
    </row>
    <row r="19" spans="1:2" x14ac:dyDescent="0.25">
      <c r="A19" s="3" t="s">
        <v>23</v>
      </c>
      <c r="B19">
        <v>31</v>
      </c>
    </row>
    <row r="22" spans="1:2" x14ac:dyDescent="0.25">
      <c r="A22" t="s">
        <v>29</v>
      </c>
    </row>
    <row r="23" spans="1:2" x14ac:dyDescent="0.25">
      <c r="A23" t="s">
        <v>26</v>
      </c>
    </row>
    <row r="24" spans="1:2" x14ac:dyDescent="0.25">
      <c r="A24" t="s">
        <v>27</v>
      </c>
    </row>
    <row r="25" spans="1:2" x14ac:dyDescent="0.25">
      <c r="A25" t="s">
        <v>28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</vt:lpstr>
      <vt:lpstr>Períodes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</dc:creator>
  <cp:lastModifiedBy>Angela</cp:lastModifiedBy>
  <dcterms:created xsi:type="dcterms:W3CDTF">2020-11-18T11:43:01Z</dcterms:created>
  <dcterms:modified xsi:type="dcterms:W3CDTF">2021-03-31T07:56:35Z</dcterms:modified>
</cp:coreProperties>
</file>